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Executive Summary" sheetId="1" state="visible" r:id="rId3"/>
    <sheet name="Model A" sheetId="2" state="visible" r:id="rId4"/>
    <sheet name="Model B" sheetId="3" state="visible" r:id="rId5"/>
    <sheet name="Inputs" sheetId="4" state="visible" r:id="rId6"/>
    <sheet name="Sources &amp; Questions" sheetId="5" state="visible" r:id="rId7"/>
  </sheets>
  <definedNames>
    <definedName function="false" hidden="false" localSheetId="0" name="_xlnm.Print_Area" vbProcedure="false">'Executive Summary'!$A$1:$I$44</definedName>
    <definedName function="false" hidden="false" localSheetId="1" name="_xlnm.Print_Area" vbProcedure="false">'Model A'!$A$1:$E$28</definedName>
    <definedName function="false" hidden="false" localSheetId="2" name="_xlnm.Print_Area" vbProcedure="false">'Model B'!$A$1:$G$16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<sst xmlns="http://schemas.openxmlformats.org/spreadsheetml/2006/main" count="176" uniqueCount="168">
  <si>
    <t xml:space="preserve">Lincoln ELC — Self-Funding Test</t>
  </si>
  <si>
    <t xml:space="preserve">The Treasurer’s forecast shows General Fund relief. This model asks the separate question: can the Lincoln ELC itself carry staffing, the building, and the debt burden attributable to Lincoln?</t>
  </si>
  <si>
    <t xml:space="preserve">Treasurer’s claimed Year-1 GF relief</t>
  </si>
  <si>
    <t xml:space="preserve">Model A annual gap</t>
  </si>
  <si>
    <t xml:space="preserve">Model B: all-day rate to self-fund</t>
  </si>
  <si>
    <t xml:space="preserve">MODEL A — BOARD-APPROVED PLAN / TODAY’S FACTS</t>
  </si>
  <si>
    <t xml:space="preserve">198 children • current 2026–27 tuition • state-maximum staffing • Lincoln four-wall costs included</t>
  </si>
  <si>
    <t xml:space="preserve">Tuition + YMCA third-party lease</t>
  </si>
  <si>
    <t xml:space="preserve">WHY THE GAP MATTERS</t>
  </si>
  <si>
    <t xml:space="preserve">Staffing — 16 positions at $80K loaded</t>
  </si>
  <si>
    <t xml:space="preserve">The Treasurer’s worksheet shows General Fund relief from the restructuring plan. That is different from proving the Lincoln ELC can pay its own way.
Model A puts the ELC’s staffing, building overhead and debt burden on the same P&amp;L — while still giving the district favorable staffing and revenue assumptions.
The $72,963 YMCA agreement is treated as genuine third-party lease revenue. The $25,000 current-provider rent is only a benchmark because today’s use is materially more limited.</t>
  </si>
  <si>
    <t xml:space="preserve">Principal moved from General Fund</t>
  </si>
  <si>
    <t xml:space="preserve">Lincoln building operating costs</t>
  </si>
  <si>
    <t xml:space="preserve">Local bond service through 2043</t>
  </si>
  <si>
    <t xml:space="preserve">ANNUAL GAP / (SURPLUS)</t>
  </si>
  <si>
    <t xml:space="preserve">MODEL B — TUITION REQUIRED TO REACH BREAK-EVEN</t>
  </si>
  <si>
    <t xml:space="preserve">Same enrollment and mix. The all-day rate is the clearest market comparison; each step adds another cost layer the ELC would need to cover.</t>
  </si>
  <si>
    <t xml:space="preserve">Test</t>
  </si>
  <si>
    <t xml:space="preserve">All-day / month</t>
  </si>
  <si>
    <t xml:space="preserve">Multiple</t>
  </si>
  <si>
    <t xml:space="preserve">vs. $1,300 market</t>
  </si>
  <si>
    <t xml:space="preserve">Today’s published rate</t>
  </si>
  <si>
    <t xml:space="preserve">Break-even: staffing + district support</t>
  </si>
  <si>
    <t xml:space="preserve">Break-even: + building overhead</t>
  </si>
  <si>
    <t xml:space="preserve">Self-funding: + annual bond service — debt due 2043</t>
  </si>
  <si>
    <t xml:space="preserve">Full carrying cost: + state/OFCC share</t>
  </si>
  <si>
    <t xml:space="preserve">BOTTOM LINE</t>
  </si>
  <si>
    <t xml:space="preserve">1. The Treasurer’s $1.071M is General Fund relief from the plan; it is not the same thing as a self-funding ELC P&amp;L.</t>
  </si>
  <si>
    <t xml:space="preserve">2. On today’s 198 children and published prices, Model A is short about $1.40M/year after staffing, the principal transfer, Lincoln operating costs and local bond service — even after crediting the $72,963 YMCA lease as outside revenue.</t>
  </si>
  <si>
    <t xml:space="preserve">3. To make that gap disappear through tuition alone, the all-day rate rises from $920 to about $2,385/month — roughly 2.59× today’s rate and 83% above the $1,300 market reference.</t>
  </si>
  <si>
    <t xml:space="preserve">4. That result is deliberately generous on staffing. It does not assume demand exists at the resulting price; whether families will pay it is a separate market question.</t>
  </si>
  <si>
    <t xml:space="preserve">5. The $72,963 YMCA lease is about $47,963 above the current $25,000 Lincoln provider-rent benchmark, or about 2.9× the current rent. The uses are not identical, so this is a contextual benchmark—not a valuation of the lease.</t>
  </si>
  <si>
    <t xml:space="preserve">TREASURER FORECAST — CONTEXT ONLY</t>
  </si>
  <si>
    <t xml:space="preserve">Year</t>
  </si>
  <si>
    <t xml:space="preserve">Claimed net GF savings</t>
  </si>
  <si>
    <t xml:space="preserve">Important: this five-year forecast is reproduced as context from the Treasurer’s 9/8/2026 worksheet. Model A is a separate four-wall self-funding test and should not be read as the Treasurer’s forecast.</t>
  </si>
  <si>
    <t xml:space="preserve">Model A — Board-Approved Plan / Four-Wall Test</t>
  </si>
  <si>
    <t xml:space="preserve">Base case: today’s children, today’s programs and published tuition. Staffing is set at the Ohio licensing maximum to give the district the benefit of the doubt.</t>
  </si>
  <si>
    <t xml:space="preserve">REVENUE</t>
  </si>
  <si>
    <t xml:space="preserve">Tuition — 198 children at 2026–27 rates</t>
  </si>
  <si>
    <t xml:space="preserve">Current district tuition</t>
  </si>
  <si>
    <t xml:space="preserve">YMCA third-party lease revenue — before/after-care + summer</t>
  </si>
  <si>
    <t xml:space="preserve">True outside revenue; not an internal district transfer</t>
  </si>
  <si>
    <t xml:space="preserve">TOTAL REVENUE</t>
  </si>
  <si>
    <t xml:space="preserve">COSTS THE ELC MUST CARRY</t>
  </si>
  <si>
    <t xml:space="preserve">Staffing — 16 positions × $80K loaded</t>
  </si>
  <si>
    <t xml:space="preserve">State-max ratio; intentionally generous</t>
  </si>
  <si>
    <t xml:space="preserve">Principal transferred from General Fund</t>
  </si>
  <si>
    <t xml:space="preserve">Treasurer 9/8/2026</t>
  </si>
  <si>
    <t xml:space="preserve">Rec Dept / district administrative support</t>
  </si>
  <si>
    <t xml:space="preserve">Not published; $0 until known</t>
  </si>
  <si>
    <t xml:space="preserve">$5/sq ft benchmark</t>
  </si>
  <si>
    <t xml:space="preserve">Local bond service attributable to Lincoln</t>
  </si>
  <si>
    <t xml:space="preserve">Local share; through 2043</t>
  </si>
  <si>
    <t xml:space="preserve">TOTAL COSTS</t>
  </si>
  <si>
    <t xml:space="preserve">RESULT</t>
  </si>
  <si>
    <t xml:space="preserve">Before building — staff + principal + admin</t>
  </si>
  <si>
    <t xml:space="preserve">After building operating costs</t>
  </si>
  <si>
    <t xml:space="preserve">SELF-FUNDING GAP — after local bond service</t>
  </si>
  <si>
    <t xml:space="preserve">Memo — state/OFCC share of Lincoln bond service</t>
  </si>
  <si>
    <t xml:space="preserve">Memo — YMCA lease vs. current Lincoln rent benchmark</t>
  </si>
  <si>
    <t xml:space="preserve">$72,963 YMCA lease vs. $25,000 current provider benchmark; not apples-to-apples because current use is limited.</t>
  </si>
  <si>
    <t xml:space="preserve">Interpretation: Model A asks whether the ELC can fund itself after the district stops charging the General Fund for the principal and expects the program to stand on its own. YMCA lease revenue is treated as genuine third-party revenue. The rest of Lincoln is modeled as ELC space operated by the district’s Rec Department, so its building costs remain in the four-wall test.</t>
  </si>
  <si>
    <t xml:space="preserve">Model B — Tuition Required to Reach Break-Even</t>
  </si>
  <si>
    <t xml:space="preserve">Tuition is increased by the same multiple across all three current tiers. YMCA lease revenue remains a fixed third-party revenue source. This is a sensitivity, not a demand forecast.</t>
  </si>
  <si>
    <t xml:space="preserve">Break-even at…</t>
  </si>
  <si>
    <t xml:space="preserve">Gap to cover</t>
  </si>
  <si>
    <t xml:space="preserve">Half-day / mo</t>
  </si>
  <si>
    <t xml:space="preserve">Full-day / mo</t>
  </si>
  <si>
    <t xml:space="preserve">All-day / mo</t>
  </si>
  <si>
    <t xml:space="preserve">Today’s published rates</t>
  </si>
  <si>
    <t xml:space="preserve">1.0×</t>
  </si>
  <si>
    <t xml:space="preserve">Staffing + district support</t>
  </si>
  <si>
    <t xml:space="preserve">+ Building overhead — insurance, utilities, etc.</t>
  </si>
  <si>
    <t xml:space="preserve">+ Annual bond service — debt due 2043</t>
  </si>
  <si>
    <t xml:space="preserve">+ State/OFCC share — full carrying cost</t>
  </si>
  <si>
    <t xml:space="preserve">Key read: the all-day rate would need to reach about $2,385/month to cover staffing, building overhead and the local share of Lincoln’s debt service, after crediting the YMCA third-party lease revenue. A full-carrying-cost view including the state/OFCC share is higher.</t>
  </si>
  <si>
    <t xml:space="preserve">Market caveat: the state-maximum 13:1 staffing assumption makes the model more favorable, but it does not establish that the resulting $2K+ monthly price will attract enough families to fill the program.</t>
  </si>
  <si>
    <t xml:space="preserve">Inputs — What We Know Today</t>
  </si>
  <si>
    <t xml:space="preserve">Yellow cells are assumptions / sourced inputs. Green cells are calculated outputs. Change yellow cells to run the model; the Summary and Model B update automatically.</t>
  </si>
  <si>
    <t xml:space="preserve">CHILDREN &amp; CURRENT PRICES</t>
  </si>
  <si>
    <t xml:space="preserve">All-day children</t>
  </si>
  <si>
    <t xml:space="preserve">Taft; ODEW Oct. 2025 headcount</t>
  </si>
  <si>
    <t xml:space="preserve">Calculated</t>
  </si>
  <si>
    <t xml:space="preserve">Annual tuition</t>
  </si>
  <si>
    <t xml:space="preserve">All-day monthly tuition</t>
  </si>
  <si>
    <t xml:space="preserve">District 2026–27 tuition guide</t>
  </si>
  <si>
    <t xml:space="preserve">Full-day children</t>
  </si>
  <si>
    <t xml:space="preserve">Grant + Emerson</t>
  </si>
  <si>
    <t xml:space="preserve">Full-day monthly tuition</t>
  </si>
  <si>
    <t xml:space="preserve">Half-day children</t>
  </si>
  <si>
    <t xml:space="preserve">Harrison, Hayes, Horace Mann + Lincoln</t>
  </si>
  <si>
    <t xml:space="preserve">Half-day monthly tuition</t>
  </si>
  <si>
    <t xml:space="preserve">Months billed</t>
  </si>
  <si>
    <t xml:space="preserve">September–June</t>
  </si>
  <si>
    <t xml:space="preserve">TOTAL</t>
  </si>
  <si>
    <t xml:space="preserve">Share of children assumed paying</t>
  </si>
  <si>
    <t xml:space="preserve">100% is the favorable assumption; IEP tuition-free share is not published</t>
  </si>
  <si>
    <t xml:space="preserve">Superintendent email; modeled as true outside revenue</t>
  </si>
  <si>
    <t xml:space="preserve">STAFFING — GENEROUS STATE-MAXIMUM CASE</t>
  </si>
  <si>
    <t xml:space="preserve">Children per staff member</t>
  </si>
  <si>
    <t xml:space="preserve">Blended 13:1: most generous case using Ohio licensing maxima</t>
  </si>
  <si>
    <t xml:space="preserve">All-in cost per staff member</t>
  </si>
  <si>
    <t xml:space="preserve">Below Treasurer’s loaded teaching-position cost of $133,860</t>
  </si>
  <si>
    <t xml:space="preserve">Treasurer 9/8/2026: salary + benefits + insurance</t>
  </si>
  <si>
    <t xml:space="preserve">Billing, HR, supervision, program direction — not published; $0 until known</t>
  </si>
  <si>
    <t xml:space="preserve">LINCOLN BUILDING &amp; DEBT</t>
  </si>
  <si>
    <t xml:space="preserve">Lincoln building area (sq ft)</t>
  </si>
  <si>
    <t xml:space="preserve">Facilities Task Force Meeting #2, Apr. 12, 2023</t>
  </si>
  <si>
    <t xml:space="preserve">Building operating cost / sq ft</t>
  </si>
  <si>
    <t xml:space="preserve">Benchmark; actual Lincoln O&amp;M requested</t>
  </si>
  <si>
    <t xml:space="preserve">Lincoln share of 2013 building program</t>
  </si>
  <si>
    <t xml:space="preserve">PLUG: per-building cost was not published</t>
  </si>
  <si>
    <t xml:space="preserve">Bond rate</t>
  </si>
  <si>
    <t xml:space="preserve">Model assumption; 30-year GO bond range</t>
  </si>
  <si>
    <t xml:space="preserve">Bond term (years)</t>
  </si>
  <si>
    <t xml:space="preserve">Final maturity reported as 2043</t>
  </si>
  <si>
    <t xml:space="preserve">Local share of program</t>
  </si>
  <si>
    <t xml:space="preserve">$49M local / $79M program</t>
  </si>
  <si>
    <t xml:space="preserve">Annual bond service — total</t>
  </si>
  <si>
    <t xml:space="preserve">Annual bond service — local share</t>
  </si>
  <si>
    <t xml:space="preserve">TREASURER — 9/8/2026 REFERENCE</t>
  </si>
  <si>
    <t xml:space="preserve">Claimed Year-1 General Fund saving</t>
  </si>
  <si>
    <t xml:space="preserve">Treasurer worksheet; net of one-time moving cost</t>
  </si>
  <si>
    <t xml:space="preserve">YMCA lease revenue (Treasurer reference)</t>
  </si>
  <si>
    <t xml:space="preserve">Treasurer 9/8/2026; treated as third-party lease revenue</t>
  </si>
  <si>
    <t xml:space="preserve">Local market preschool/daycare reference</t>
  </si>
  <si>
    <t xml:space="preserve">Market reference used in prior analysis; not a district rate</t>
  </si>
  <si>
    <t xml:space="preserve">Current Lincoln provider rent benchmark</t>
  </si>
  <si>
    <t xml:space="preserve">Current before/after-care + summer providers; limited gym/cafeteria use</t>
  </si>
  <si>
    <t xml:space="preserve">Sources &amp; Open Questions</t>
  </si>
  <si>
    <t xml:space="preserve">Keep the model transparent: distinguish published figures, stated benchmarks and plugs that need records.</t>
  </si>
  <si>
    <t xml:space="preserve">KEY SOURCES</t>
  </si>
  <si>
    <t xml:space="preserve">Treasurer</t>
  </si>
  <si>
    <t xml:space="preserve">Lincoln Repurposing — Potential Savings Estimate &amp; Supporting Calculations, 9/8/2026; 8/24/2026</t>
  </si>
  <si>
    <t xml:space="preserve">District tuition</t>
  </si>
  <si>
    <t xml:space="preserve">Lakewood City Schools 2026–2027 Preschool Options &amp; Tuition Guide</t>
  </si>
  <si>
    <t xml:space="preserve">Enrollment</t>
  </si>
  <si>
    <t xml:space="preserve">ODEW October 2025 building headcount</t>
  </si>
  <si>
    <t xml:space="preserve">Staffing</t>
  </si>
  <si>
    <t xml:space="preserve">Ohio Administrative Code 3301-37-04; model uses a blended 13:1 maximum</t>
  </si>
  <si>
    <t xml:space="preserve">Building size</t>
  </si>
  <si>
    <t xml:space="preserve">Facilities Task Force Meeting #2, Apr. 12, 2023, slide 15</t>
  </si>
  <si>
    <t xml:space="preserve">Bond</t>
  </si>
  <si>
    <t xml:space="preserve">Preserve Lakewood Schools FAQ / 2013 building program materials; exact Lincoln allocation remains a plug</t>
  </si>
  <si>
    <t xml:space="preserve">Building O&amp;M</t>
  </si>
  <si>
    <t xml:space="preserve">American School &amp; University M&amp;O benchmark; actual Lincoln O&amp;M requested</t>
  </si>
  <si>
    <t xml:space="preserve">YMCA revenue</t>
  </si>
  <si>
    <t xml:space="preserve">Superintendent email regarding 2026–27 before/after-care and summer fees; modeled as third-party lease revenue</t>
  </si>
  <si>
    <t xml:space="preserve">OPEN QUESTIONS / ITEMS NOT YET MODELED</t>
  </si>
  <si>
    <t xml:space="preserve">1</t>
  </si>
  <si>
    <t xml:space="preserve">Actual Lincoln O&amp;M: utilities, custodial, maintenance and insurance.</t>
  </si>
  <si>
    <t xml:space="preserve">2</t>
  </si>
  <si>
    <t xml:space="preserve">Actual Lincoln bond allocation and debt schedule, including any refunding and the exact remaining local/state shares.</t>
  </si>
  <si>
    <t xml:space="preserve">3</t>
  </si>
  <si>
    <t xml:space="preserve">Rec Dept / district administrative time that will be charged to the ELC.</t>
  </si>
  <si>
    <t xml:space="preserve">4</t>
  </si>
  <si>
    <t xml:space="preserve">The $60K “professional services” saving in the Treasurer’s worksheet: what is it, and which positions/programs does it represent?</t>
  </si>
  <si>
    <t xml:space="preserve">6</t>
  </si>
  <si>
    <t xml:space="preserve">The $72,963 YMCA lease: obtain the lease/MOU, term, payment obligations and exactly what space/time/services are included.</t>
  </si>
  <si>
    <t xml:space="preserve">7</t>
  </si>
  <si>
    <t xml:space="preserve">$25,000 current Lincoln provider rent: benchmark only; current providers use the gym/cafeteria for limited periods plus two months of day camp.</t>
  </si>
  <si>
    <t xml:space="preserve">8</t>
  </si>
  <si>
    <t xml:space="preserve">City-side costs associated with centralized preschool / changed traffic and safety patterns.</t>
  </si>
  <si>
    <t xml:space="preserve">9</t>
  </si>
  <si>
    <t xml:space="preserve">Demand test: can the program fill at $2,000–$2,800/month with staffing at the state maximum?</t>
  </si>
  <si>
    <t xml:space="preserve">HOW TO READ THE MODEL</t>
  </si>
  <si>
    <t xml:space="preserve">Model A is the conservative/favorable operating test: current enrollment and prices, all children paying, 13:1 staffing, $80K loaded staffing cost, explicit Lincoln four-wall costs, and the $72,963 YMCA lease treated as true outside revenue. Model B asks what tuition would have to be to eliminate the resulting gap. Neither model assumes that higher tuition will preserve enrollment.</t>
  </si>
</sst>
</file>

<file path=xl/styles.xml><?xml version="1.0" encoding="utf-8"?>
<styleSheet xmlns="http://schemas.openxmlformats.org/spreadsheetml/2006/main">
  <numFmts count="11">
    <numFmt numFmtId="164" formatCode="General"/>
    <numFmt numFmtId="165" formatCode="\$#,##0"/>
    <numFmt numFmtId="166" formatCode="\$#,##0;&quot;($&quot;#,##0\)"/>
    <numFmt numFmtId="167" formatCode="\$#,##0;&quot;($&quot;#,##0\);\-"/>
    <numFmt numFmtId="168" formatCode="0.0\x"/>
    <numFmt numFmtId="169" formatCode="0.0%"/>
    <numFmt numFmtId="170" formatCode="0"/>
    <numFmt numFmtId="171" formatCode="0%"/>
    <numFmt numFmtId="172" formatCode="#,##0"/>
    <numFmt numFmtId="173" formatCode="\$0.00"/>
    <numFmt numFmtId="174" formatCode="0.00%"/>
  </numFmts>
  <fonts count="28">
    <font>
      <sz val="11"/>
      <color theme="1"/>
      <name val="Calibri"/>
      <family val="2"/>
      <charset val="1"/>
    </font>
    <font>
      <sz val="10"/>
      <name val="Arial"/>
      <family val="0"/>
    </font>
    <font>
      <sz val="10"/>
      <name val="Arial"/>
      <family val="0"/>
    </font>
    <font>
      <sz val="10"/>
      <name val="Arial"/>
      <family val="0"/>
    </font>
    <font>
      <b val="true"/>
      <sz val="24"/>
      <color rgb="FF4B0F8F"/>
      <name val="Aptos Display"/>
      <family val="0"/>
      <charset val="1"/>
    </font>
    <font>
      <i val="true"/>
      <sz val="10"/>
      <color rgb="FF6B6673"/>
      <name val="Aptos"/>
      <family val="0"/>
      <charset val="1"/>
    </font>
    <font>
      <b val="true"/>
      <sz val="10"/>
      <color rgb="FF6B6673"/>
      <name val="Cambria"/>
      <family val="0"/>
      <charset val="1"/>
    </font>
    <font>
      <b val="true"/>
      <sz val="22"/>
      <color rgb="FF4B0F8F"/>
      <name val="Cambria"/>
      <family val="0"/>
      <charset val="1"/>
    </font>
    <font>
      <b val="true"/>
      <sz val="13"/>
      <color rgb="FF4B0F8F"/>
      <name val="Cambria"/>
      <family val="0"/>
      <charset val="1"/>
    </font>
    <font>
      <i val="true"/>
      <sz val="10"/>
      <color rgb="FF6B6673"/>
      <name val="Cambria"/>
      <family val="0"/>
      <charset val="1"/>
    </font>
    <font>
      <sz val="11"/>
      <color rgb="FF2D2936"/>
      <name val="Cambria"/>
      <family val="0"/>
      <charset val="1"/>
    </font>
    <font>
      <b val="true"/>
      <sz val="10"/>
      <color rgb="FFFFFFFF"/>
      <name val="Aptos Display"/>
      <family val="0"/>
      <charset val="1"/>
    </font>
    <font>
      <sz val="9"/>
      <color rgb="FF2E2140"/>
      <name val="Aptos"/>
      <family val="0"/>
      <charset val="1"/>
    </font>
    <font>
      <b val="true"/>
      <sz val="9"/>
      <color rgb="FF4B168C"/>
      <name val="Aptos"/>
      <family val="0"/>
      <charset val="1"/>
    </font>
    <font>
      <b val="true"/>
      <sz val="10"/>
      <color rgb="FF4B168C"/>
      <name val="Aptos"/>
      <family val="0"/>
      <charset val="1"/>
    </font>
    <font>
      <b val="true"/>
      <sz val="10"/>
      <color rgb="FFFFFFFF"/>
      <name val="Cambria"/>
      <family val="0"/>
      <charset val="1"/>
    </font>
    <font>
      <sz val="10"/>
      <name val="Cambria"/>
      <family val="0"/>
      <charset val="1"/>
    </font>
    <font>
      <b val="true"/>
      <sz val="10"/>
      <name val="Cambria"/>
      <family val="0"/>
      <charset val="1"/>
    </font>
    <font>
      <sz val="10"/>
      <color rgb="FF2D2936"/>
      <name val="Cambria"/>
      <family val="0"/>
      <charset val="1"/>
    </font>
    <font>
      <b val="true"/>
      <sz val="10"/>
      <color rgb="FF2D2936"/>
      <name val="Cambria"/>
      <family val="0"/>
      <charset val="1"/>
    </font>
    <font>
      <b val="true"/>
      <sz val="11"/>
      <color rgb="FFFFFFFF"/>
      <name val="Cambria"/>
      <family val="0"/>
      <charset val="1"/>
    </font>
    <font>
      <i val="true"/>
      <sz val="9"/>
      <color rgb="FF6B6673"/>
      <name val="Cambria"/>
      <family val="0"/>
      <charset val="1"/>
    </font>
    <font>
      <sz val="11"/>
      <name val="Cambria"/>
      <family val="0"/>
      <charset val="1"/>
    </font>
    <font>
      <sz val="11"/>
      <color rgb="FF4B0F8F"/>
      <name val="Cambria"/>
      <family val="0"/>
      <charset val="1"/>
    </font>
    <font>
      <b val="true"/>
      <sz val="11"/>
      <name val="Cambria"/>
      <family val="0"/>
      <charset val="1"/>
    </font>
    <font>
      <b val="true"/>
      <sz val="11"/>
      <color rgb="FF4B0F8F"/>
      <name val="Cambria"/>
      <family val="0"/>
      <charset val="1"/>
    </font>
    <font>
      <i val="true"/>
      <sz val="10"/>
      <color rgb="FF2D2936"/>
      <name val="Cambria"/>
      <family val="0"/>
      <charset val="1"/>
    </font>
    <font>
      <b val="true"/>
      <sz val="11"/>
      <color rgb="FF2D2936"/>
      <name val="Cambria"/>
      <family val="0"/>
      <charset val="1"/>
    </font>
  </fonts>
  <fills count="14">
    <fill>
      <patternFill patternType="none"/>
    </fill>
    <fill>
      <patternFill patternType="gray125"/>
    </fill>
    <fill>
      <patternFill patternType="solid">
        <fgColor rgb="FFD6A11D"/>
        <bgColor rgb="FFD9A62E"/>
      </patternFill>
    </fill>
    <fill>
      <patternFill patternType="solid">
        <fgColor rgb="FFF5F5F7"/>
        <bgColor rgb="FFFAF8FC"/>
      </patternFill>
    </fill>
    <fill>
      <patternFill patternType="solid">
        <fgColor rgb="FFEEE7F7"/>
        <bgColor rgb="FFEAF0FA"/>
      </patternFill>
    </fill>
    <fill>
      <patternFill patternType="solid">
        <fgColor rgb="FFEAF0FA"/>
        <bgColor rgb="FFF5F5F7"/>
      </patternFill>
    </fill>
    <fill>
      <patternFill patternType="solid">
        <fgColor rgb="FF4B168C"/>
        <bgColor rgb="FF4B0F8F"/>
      </patternFill>
    </fill>
    <fill>
      <patternFill patternType="solid">
        <fgColor rgb="FFFFFFFF"/>
        <bgColor rgb="FFFAF8FC"/>
      </patternFill>
    </fill>
    <fill>
      <patternFill patternType="solid">
        <fgColor rgb="FFFAF8FC"/>
        <bgColor rgb="FFF5F5F7"/>
      </patternFill>
    </fill>
    <fill>
      <patternFill patternType="solid">
        <fgColor rgb="FFFFF7D6"/>
        <bgColor rgb="FFF5F5F7"/>
      </patternFill>
    </fill>
    <fill>
      <patternFill patternType="solid">
        <fgColor rgb="FF4B0F8F"/>
        <bgColor rgb="FF4B168C"/>
      </patternFill>
    </fill>
    <fill>
      <patternFill patternType="solid">
        <fgColor rgb="FFFBE4E4"/>
        <bgColor rgb="FFEEE7F7"/>
      </patternFill>
    </fill>
    <fill>
      <patternFill patternType="solid">
        <fgColor rgb="FFFFF2A8"/>
        <bgColor rgb="FFFFF7D6"/>
      </patternFill>
    </fill>
    <fill>
      <patternFill patternType="solid">
        <fgColor rgb="FFDFF3E4"/>
        <bgColor rgb="FFEAF0FA"/>
      </patternFill>
    </fill>
  </fills>
  <borders count="8">
    <border diagonalUp="false" diagonalDown="false">
      <left/>
      <right/>
      <top/>
      <bottom/>
      <diagonal/>
    </border>
    <border diagonalUp="false" diagonalDown="false">
      <left/>
      <right/>
      <top/>
      <bottom style="medium">
        <color rgb="FFD6A11D"/>
      </bottom>
      <diagonal/>
    </border>
    <border diagonalUp="false" diagonalDown="false">
      <left style="thin">
        <color rgb="FFD9D5DF"/>
      </left>
      <right style="thin">
        <color rgb="FFD9D5DF"/>
      </right>
      <top style="thin">
        <color rgb="FFD9D5DF"/>
      </top>
      <bottom/>
      <diagonal/>
    </border>
    <border diagonalUp="false" diagonalDown="false">
      <left style="thin">
        <color rgb="FFD9D5DF"/>
      </left>
      <right style="thin">
        <color rgb="FFD9D5DF"/>
      </right>
      <top/>
      <bottom style="thin">
        <color rgb="FFD9D5DF"/>
      </bottom>
      <diagonal/>
    </border>
    <border diagonalUp="false" diagonalDown="false">
      <left style="medium">
        <color rgb="FFD9A62E"/>
      </left>
      <right style="thin">
        <color rgb="FFD8D2DF"/>
      </right>
      <top style="thin">
        <color rgb="FFD8D2DF"/>
      </top>
      <bottom/>
      <diagonal/>
    </border>
    <border diagonalUp="false" diagonalDown="false">
      <left style="medium">
        <color rgb="FFD9A62E"/>
      </left>
      <right style="thin">
        <color rgb="FFD8D2DF"/>
      </right>
      <top/>
      <bottom style="thin">
        <color rgb="FFD8D2DF"/>
      </bottom>
      <diagonal/>
    </border>
    <border diagonalUp="false" diagonalDown="false">
      <left/>
      <right/>
      <top style="medium">
        <color rgb="FFD6A11D"/>
      </top>
      <bottom style="medium">
        <color rgb="FFD6A11D"/>
      </bottom>
      <diagonal/>
    </border>
    <border diagonalUp="false" diagonalDown="false">
      <left/>
      <right/>
      <top style="thin">
        <color rgb="FFD9D5D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0" fillId="2" borderId="1" xfId="0" applyFont="fals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5" fontId="7" fillId="0" borderId="3" xfId="0" applyFont="true" applyBorder="true" applyAlignment="true" applyProtection="false">
      <alignment horizontal="center" vertical="center" textRotation="0" wrapText="false" indent="0" shrinkToFit="false"/>
      <protection locked="true" hidden="false"/>
    </xf>
    <xf numFmtId="166" fontId="7" fillId="0" borderId="3" xfId="0" applyFont="true" applyBorder="true" applyAlignment="true" applyProtection="false">
      <alignment horizontal="center" vertical="center" textRotation="0" wrapText="false" indent="0" shrinkToFit="false"/>
      <protection locked="true" hidden="false"/>
    </xf>
    <xf numFmtId="164" fontId="8" fillId="4" borderId="0"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4" fontId="10" fillId="5" borderId="0" xfId="0" applyFont="true" applyBorder="false" applyAlignment="true" applyProtection="false">
      <alignment horizontal="general" vertical="center" textRotation="0" wrapText="false" indent="0" shrinkToFit="false"/>
      <protection locked="true" hidden="false"/>
    </xf>
    <xf numFmtId="167" fontId="10" fillId="5" borderId="0" xfId="0" applyFont="true" applyBorder="false" applyAlignment="true" applyProtection="false">
      <alignment horizontal="right" vertical="center" textRotation="0" wrapText="false" indent="0" shrinkToFit="false"/>
      <protection locked="true" hidden="false"/>
    </xf>
    <xf numFmtId="164" fontId="11" fillId="6" borderId="4" xfId="0" applyFont="true" applyBorder="true" applyAlignment="true" applyProtection="false">
      <alignment horizontal="left" vertical="center" textRotation="0" wrapText="false" indent="0" shrinkToFit="false"/>
      <protection locked="true" hidden="false"/>
    </xf>
    <xf numFmtId="164" fontId="10" fillId="7" borderId="0" xfId="0" applyFont="true" applyBorder="false" applyAlignment="true" applyProtection="false">
      <alignment horizontal="general" vertical="center" textRotation="0" wrapText="false" indent="0" shrinkToFit="false"/>
      <protection locked="true" hidden="false"/>
    </xf>
    <xf numFmtId="167" fontId="10" fillId="7" borderId="0" xfId="0" applyFont="true" applyBorder="false" applyAlignment="true" applyProtection="false">
      <alignment horizontal="right" vertical="center" textRotation="0" wrapText="false" indent="0" shrinkToFit="false"/>
      <protection locked="true" hidden="false"/>
    </xf>
    <xf numFmtId="164" fontId="12" fillId="8" borderId="5" xfId="0" applyFont="true" applyBorder="true" applyAlignment="true" applyProtection="false">
      <alignment horizontal="left" vertical="top" textRotation="0" wrapText="true" indent="0" shrinkToFit="false"/>
      <protection locked="true" hidden="false"/>
    </xf>
    <xf numFmtId="164" fontId="13" fillId="9" borderId="6" xfId="0" applyFont="true" applyBorder="true" applyAlignment="true" applyProtection="false">
      <alignment horizontal="general" vertical="center" textRotation="0" wrapText="false" indent="0" shrinkToFit="false"/>
      <protection locked="true" hidden="false"/>
    </xf>
    <xf numFmtId="167" fontId="14" fillId="9" borderId="6" xfId="0" applyFont="true" applyBorder="true" applyAlignment="true" applyProtection="false">
      <alignment horizontal="right" vertical="center" textRotation="0" wrapText="false" indent="0" shrinkToFit="false"/>
      <protection locked="true" hidden="false"/>
    </xf>
    <xf numFmtId="164" fontId="15" fillId="10" borderId="0" xfId="0" applyFont="true" applyBorder="false" applyAlignment="true" applyProtection="false">
      <alignment horizontal="general" vertical="center" textRotation="0" wrapText="true" indent="0" shrinkToFit="false"/>
      <protection locked="true" hidden="false"/>
    </xf>
    <xf numFmtId="164" fontId="15" fillId="10" borderId="0" xfId="0" applyFont="true" applyBorder="false" applyAlignment="true" applyProtection="false">
      <alignment horizontal="center" vertical="center" textRotation="0" wrapText="false" indent="0" shrinkToFit="false"/>
      <protection locked="true" hidden="false"/>
    </xf>
    <xf numFmtId="164" fontId="16" fillId="5" borderId="0" xfId="0" applyFont="true" applyBorder="false" applyAlignment="true" applyProtection="false">
      <alignment horizontal="general" vertical="center" textRotation="0" wrapText="true" indent="0" shrinkToFit="false"/>
      <protection locked="true" hidden="false"/>
    </xf>
    <xf numFmtId="167" fontId="0" fillId="5" borderId="0" xfId="0" applyFont="false" applyBorder="false" applyAlignment="true" applyProtection="false">
      <alignment horizontal="general" vertical="center" textRotation="0" wrapText="false" indent="0" shrinkToFit="false"/>
      <protection locked="true" hidden="false"/>
    </xf>
    <xf numFmtId="168" fontId="0" fillId="5" borderId="0" xfId="0" applyFont="false" applyBorder="false" applyAlignment="true" applyProtection="false">
      <alignment horizontal="general" vertical="center" textRotation="0" wrapText="false" indent="0" shrinkToFit="false"/>
      <protection locked="true" hidden="false"/>
    </xf>
    <xf numFmtId="169" fontId="0" fillId="5" borderId="0" xfId="0" applyFont="false" applyBorder="false" applyAlignment="true" applyProtection="false">
      <alignment horizontal="general" vertical="center" textRotation="0" wrapText="false" indent="0" shrinkToFit="false"/>
      <protection locked="true" hidden="false"/>
    </xf>
    <xf numFmtId="164" fontId="16" fillId="7" borderId="0" xfId="0" applyFont="true" applyBorder="false" applyAlignment="true" applyProtection="false">
      <alignment horizontal="general" vertical="center" textRotation="0" wrapText="true" indent="0" shrinkToFit="false"/>
      <protection locked="true" hidden="false"/>
    </xf>
    <xf numFmtId="167" fontId="0" fillId="7" borderId="0" xfId="0" applyFont="false" applyBorder="false" applyAlignment="true" applyProtection="false">
      <alignment horizontal="general" vertical="center" textRotation="0" wrapText="false" indent="0" shrinkToFit="false"/>
      <protection locked="true" hidden="false"/>
    </xf>
    <xf numFmtId="168" fontId="0" fillId="7" borderId="0" xfId="0" applyFont="false" applyBorder="false" applyAlignment="true" applyProtection="false">
      <alignment horizontal="general" vertical="center" textRotation="0" wrapText="false" indent="0" shrinkToFit="false"/>
      <protection locked="true" hidden="false"/>
    </xf>
    <xf numFmtId="169" fontId="0" fillId="7" borderId="0" xfId="0" applyFont="false" applyBorder="false" applyAlignment="true" applyProtection="false">
      <alignment horizontal="general" vertical="center" textRotation="0" wrapText="false" indent="0" shrinkToFit="false"/>
      <protection locked="true" hidden="false"/>
    </xf>
    <xf numFmtId="164" fontId="17" fillId="7" borderId="7" xfId="0" applyFont="true" applyBorder="true" applyAlignment="true" applyProtection="false">
      <alignment horizontal="general" vertical="center" textRotation="0" wrapText="true" indent="0" shrinkToFit="false"/>
      <protection locked="true" hidden="false"/>
    </xf>
    <xf numFmtId="167" fontId="0" fillId="7" borderId="7" xfId="0" applyFont="false" applyBorder="true" applyAlignment="true" applyProtection="false">
      <alignment horizontal="general" vertical="center" textRotation="0" wrapText="false" indent="0" shrinkToFit="false"/>
      <protection locked="true" hidden="false"/>
    </xf>
    <xf numFmtId="168" fontId="0" fillId="7" borderId="7" xfId="0" applyFont="false" applyBorder="true" applyAlignment="true" applyProtection="false">
      <alignment horizontal="general" vertical="center" textRotation="0" wrapText="false" indent="0" shrinkToFit="false"/>
      <protection locked="true" hidden="false"/>
    </xf>
    <xf numFmtId="169" fontId="0" fillId="7" borderId="7" xfId="0" applyFont="false" applyBorder="true" applyAlignment="true" applyProtection="false">
      <alignment horizontal="general" vertical="center" textRotation="0" wrapText="false" indent="0" shrinkToFit="false"/>
      <protection locked="true" hidden="false"/>
    </xf>
    <xf numFmtId="164" fontId="17" fillId="5" borderId="7" xfId="0" applyFont="true" applyBorder="true" applyAlignment="true" applyProtection="false">
      <alignment horizontal="general" vertical="center" textRotation="0" wrapText="true" indent="0" shrinkToFit="false"/>
      <protection locked="true" hidden="false"/>
    </xf>
    <xf numFmtId="167" fontId="0" fillId="5" borderId="7" xfId="0" applyFont="false" applyBorder="true" applyAlignment="true" applyProtection="false">
      <alignment horizontal="general" vertical="center" textRotation="0" wrapText="false" indent="0" shrinkToFit="false"/>
      <protection locked="true" hidden="false"/>
    </xf>
    <xf numFmtId="168" fontId="0" fillId="5" borderId="7" xfId="0" applyFont="false" applyBorder="true" applyAlignment="true" applyProtection="false">
      <alignment horizontal="general" vertical="center" textRotation="0" wrapText="false" indent="0" shrinkToFit="false"/>
      <protection locked="true" hidden="false"/>
    </xf>
    <xf numFmtId="169" fontId="0" fillId="5" borderId="7" xfId="0" applyFont="false" applyBorder="true" applyAlignment="true" applyProtection="false">
      <alignment horizontal="general" vertical="center" textRotation="0" wrapText="false" indent="0" shrinkToFit="false"/>
      <protection locked="true" hidden="false"/>
    </xf>
    <xf numFmtId="164" fontId="18" fillId="0" borderId="0" xfId="0" applyFont="true" applyBorder="true" applyAlignment="true" applyProtection="false">
      <alignment horizontal="general" vertical="center" textRotation="0" wrapText="true" indent="0" shrinkToFit="false"/>
      <protection locked="true" hidden="false"/>
    </xf>
    <xf numFmtId="164" fontId="19" fillId="0" borderId="0" xfId="0" applyFont="true" applyBorder="true" applyAlignment="true" applyProtection="false">
      <alignment horizontal="general" vertical="center" textRotation="0" wrapText="true" indent="0" shrinkToFit="false"/>
      <protection locked="true" hidden="false"/>
    </xf>
    <xf numFmtId="164" fontId="20" fillId="10" borderId="0" xfId="0" applyFont="true" applyBorder="false" applyAlignment="true" applyProtection="false">
      <alignment horizontal="general" vertical="center" textRotation="0" wrapText="false" indent="0" shrinkToFit="false"/>
      <protection locked="true" hidden="false"/>
    </xf>
    <xf numFmtId="164" fontId="0" fillId="4" borderId="0" xfId="0" applyFont="true" applyBorder="false" applyAlignment="true" applyProtection="false">
      <alignment horizontal="general" vertical="center" textRotation="0" wrapText="false" indent="0" shrinkToFit="false"/>
      <protection locked="true" hidden="false"/>
    </xf>
    <xf numFmtId="167" fontId="0" fillId="4" borderId="0" xfId="0" applyFont="false" applyBorder="false" applyAlignment="true" applyProtection="false">
      <alignment horizontal="general" vertical="center" textRotation="0" wrapText="false" indent="0" shrinkToFit="false"/>
      <protection locked="true" hidden="false"/>
    </xf>
    <xf numFmtId="164" fontId="21" fillId="0" borderId="0" xfId="0" applyFont="true" applyBorder="true" applyAlignment="true" applyProtection="false">
      <alignment horizontal="general" vertical="center" textRotation="0" wrapText="tru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7" fontId="23" fillId="0" borderId="0" xfId="0" applyFont="true" applyBorder="false" applyAlignment="true" applyProtection="false">
      <alignment horizontal="general" vertical="center" textRotation="0" wrapText="false" indent="0" shrinkToFit="false"/>
      <protection locked="true" hidden="false"/>
    </xf>
    <xf numFmtId="164" fontId="24" fillId="9" borderId="0" xfId="0" applyFont="true" applyBorder="false" applyAlignment="true" applyProtection="false">
      <alignment horizontal="general" vertical="center" textRotation="0" wrapText="false" indent="0" shrinkToFit="false"/>
      <protection locked="true" hidden="false"/>
    </xf>
    <xf numFmtId="167" fontId="25" fillId="9" borderId="0" xfId="0" applyFont="true" applyBorder="false" applyAlignment="true" applyProtection="false">
      <alignment horizontal="general" vertical="center" textRotation="0" wrapText="false" indent="0" shrinkToFit="false"/>
      <protection locked="true" hidden="false"/>
    </xf>
    <xf numFmtId="164" fontId="0" fillId="9" borderId="0" xfId="0" applyFont="false" applyBorder="fals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4" fontId="21" fillId="9" borderId="0" xfId="0" applyFont="true" applyBorder="false" applyAlignment="true" applyProtection="false">
      <alignment horizontal="general" vertical="center" textRotation="0" wrapText="false" indent="0" shrinkToFit="false"/>
      <protection locked="true" hidden="false"/>
    </xf>
    <xf numFmtId="164" fontId="24" fillId="0" borderId="0" xfId="0" applyFont="true" applyBorder="false" applyAlignment="true" applyProtection="false">
      <alignment horizontal="general" vertical="center" textRotation="0" wrapText="false" indent="0" shrinkToFit="false"/>
      <protection locked="true" hidden="false"/>
    </xf>
    <xf numFmtId="167" fontId="25" fillId="0" borderId="0" xfId="0" applyFont="true" applyBorder="false" applyAlignment="true" applyProtection="false">
      <alignment horizontal="general" vertical="center" textRotation="0" wrapText="false" indent="0" shrinkToFit="false"/>
      <protection locked="true" hidden="false"/>
    </xf>
    <xf numFmtId="164" fontId="24" fillId="11" borderId="0" xfId="0" applyFont="true" applyBorder="false" applyAlignment="true" applyProtection="false">
      <alignment horizontal="general" vertical="center" textRotation="0" wrapText="false" indent="0" shrinkToFit="false"/>
      <protection locked="true" hidden="false"/>
    </xf>
    <xf numFmtId="167" fontId="25" fillId="11" borderId="6" xfId="0" applyFont="true" applyBorder="true" applyAlignment="true" applyProtection="false">
      <alignment horizontal="general" vertical="center" textRotation="0" wrapText="false" indent="0" shrinkToFit="false"/>
      <protection locked="true" hidden="false"/>
    </xf>
    <xf numFmtId="164" fontId="0" fillId="11" borderId="0" xfId="0" applyFont="false" applyBorder="false" applyAlignment="true" applyProtection="false">
      <alignment horizontal="general" vertical="center" textRotation="0" wrapText="false" indent="0" shrinkToFit="false"/>
      <protection locked="true" hidden="false"/>
    </xf>
    <xf numFmtId="167" fontId="0" fillId="0" borderId="0" xfId="0" applyFont="false" applyBorder="false" applyAlignment="true" applyProtection="false">
      <alignment horizontal="general" vertical="center" textRotation="0" wrapText="false" indent="0" shrinkToFit="false"/>
      <protection locked="true" hidden="false"/>
    </xf>
    <xf numFmtId="164" fontId="26" fillId="0" borderId="0" xfId="0" applyFont="true" applyBorder="true" applyAlignment="true" applyProtection="false">
      <alignment horizontal="general" vertical="center" textRotation="0" wrapText="true" indent="0" shrinkToFit="false"/>
      <protection locked="true" hidden="false"/>
    </xf>
    <xf numFmtId="164" fontId="20" fillId="10" borderId="0" xfId="0" applyFont="true" applyBorder="false" applyAlignment="true" applyProtection="false">
      <alignment horizontal="general" vertical="center" textRotation="0" wrapText="true" indent="0" shrinkToFit="false"/>
      <protection locked="true" hidden="false"/>
    </xf>
    <xf numFmtId="164" fontId="20" fillId="10" borderId="0" xfId="0" applyFont="true" applyBorder="false" applyAlignment="true" applyProtection="false">
      <alignment horizontal="center" vertical="center" textRotation="0" wrapText="true" indent="0" shrinkToFit="false"/>
      <protection locked="true" hidden="false"/>
    </xf>
    <xf numFmtId="164" fontId="0" fillId="7" borderId="0" xfId="0" applyFont="true" applyBorder="false" applyAlignment="true" applyProtection="false">
      <alignment horizontal="general" vertical="center" textRotation="0" wrapText="true" indent="0" shrinkToFit="false"/>
      <protection locked="true" hidden="false"/>
    </xf>
    <xf numFmtId="164" fontId="0" fillId="5" borderId="0" xfId="0" applyFont="true" applyBorder="false" applyAlignment="true" applyProtection="false">
      <alignment horizontal="general" vertical="center" textRotation="0" wrapText="true" indent="0" shrinkToFit="false"/>
      <protection locked="true" hidden="false"/>
    </xf>
    <xf numFmtId="164" fontId="27" fillId="5" borderId="7" xfId="0" applyFont="true" applyBorder="true" applyAlignment="true" applyProtection="false">
      <alignment horizontal="general" vertical="center" textRotation="0" wrapText="true" indent="0" shrinkToFit="false"/>
      <protection locked="true" hidden="false"/>
    </xf>
    <xf numFmtId="167" fontId="25" fillId="5" borderId="7" xfId="0" applyFont="true" applyBorder="true" applyAlignment="true" applyProtection="false">
      <alignment horizontal="general" vertical="center" textRotation="0" wrapText="false" indent="0" shrinkToFit="false"/>
      <protection locked="true" hidden="false"/>
    </xf>
    <xf numFmtId="168" fontId="25" fillId="5" borderId="7" xfId="0" applyFont="true" applyBorder="true" applyAlignment="true" applyProtection="false">
      <alignment horizontal="general" vertical="center" textRotation="0" wrapText="false" indent="0" shrinkToFit="false"/>
      <protection locked="true" hidden="false"/>
    </xf>
    <xf numFmtId="169" fontId="25" fillId="5" borderId="7" xfId="0" applyFont="true" applyBorder="true" applyAlignment="true" applyProtection="false">
      <alignment horizontal="general" vertical="center" textRotation="0" wrapText="false" indent="0" shrinkToFit="false"/>
      <protection locked="true" hidden="false"/>
    </xf>
    <xf numFmtId="164" fontId="27" fillId="7" borderId="7" xfId="0" applyFont="true" applyBorder="true" applyAlignment="true" applyProtection="false">
      <alignment horizontal="general" vertical="center" textRotation="0" wrapText="true" indent="0" shrinkToFit="false"/>
      <protection locked="true" hidden="false"/>
    </xf>
    <xf numFmtId="167" fontId="25" fillId="7" borderId="7" xfId="0" applyFont="true" applyBorder="true" applyAlignment="true" applyProtection="false">
      <alignment horizontal="general" vertical="center" textRotation="0" wrapText="false" indent="0" shrinkToFit="false"/>
      <protection locked="true" hidden="false"/>
    </xf>
    <xf numFmtId="168" fontId="25" fillId="7" borderId="7" xfId="0" applyFont="true" applyBorder="true" applyAlignment="true" applyProtection="false">
      <alignment horizontal="general" vertical="center" textRotation="0" wrapText="false" indent="0" shrinkToFit="false"/>
      <protection locked="true" hidden="false"/>
    </xf>
    <xf numFmtId="169" fontId="25" fillId="7" borderId="7" xfId="0" applyFont="true" applyBorder="true" applyAlignment="true" applyProtection="false">
      <alignment horizontal="general" vertical="center" textRotation="0" wrapText="false" indent="0" shrinkToFit="false"/>
      <protection locked="true" hidden="false"/>
    </xf>
    <xf numFmtId="164" fontId="18" fillId="0" borderId="0" xfId="0" applyFont="true" applyBorder="false" applyAlignment="true" applyProtection="false">
      <alignment horizontal="general" vertical="center" textRotation="0" wrapText="false" indent="0" shrinkToFit="false"/>
      <protection locked="true" hidden="false"/>
    </xf>
    <xf numFmtId="170" fontId="19" fillId="12" borderId="0" xfId="0" applyFont="true" applyBorder="fals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true" indent="0" shrinkToFit="false"/>
      <protection locked="true" hidden="false"/>
    </xf>
    <xf numFmtId="165" fontId="19" fillId="12" borderId="0" xfId="0" applyFont="true" applyBorder="false" applyAlignment="true" applyProtection="false">
      <alignment horizontal="general" vertical="center" textRotation="0" wrapText="false" indent="0" shrinkToFit="false"/>
      <protection locked="true" hidden="false"/>
    </xf>
    <xf numFmtId="167" fontId="27" fillId="13" borderId="0" xfId="0" applyFont="true" applyBorder="false" applyAlignment="true" applyProtection="false">
      <alignment horizontal="general" vertical="center" textRotation="0" wrapText="false" indent="0" shrinkToFit="false"/>
      <protection locked="true" hidden="false"/>
    </xf>
    <xf numFmtId="164" fontId="25" fillId="0" borderId="0" xfId="0" applyFont="true" applyBorder="false" applyAlignment="true" applyProtection="false">
      <alignment horizontal="general" vertical="center" textRotation="0" wrapText="false" indent="0" shrinkToFit="false"/>
      <protection locked="true" hidden="false"/>
    </xf>
    <xf numFmtId="171" fontId="19" fillId="12" borderId="0" xfId="0" applyFont="true" applyBorder="false" applyAlignment="true" applyProtection="false">
      <alignment horizontal="general" vertical="center" textRotation="0" wrapText="false" indent="0" shrinkToFit="false"/>
      <protection locked="true" hidden="false"/>
    </xf>
    <xf numFmtId="172" fontId="19" fillId="12" borderId="0" xfId="0" applyFont="true" applyBorder="false" applyAlignment="true" applyProtection="false">
      <alignment horizontal="general" vertical="center" textRotation="0" wrapText="false" indent="0" shrinkToFit="false"/>
      <protection locked="true" hidden="false"/>
    </xf>
    <xf numFmtId="173" fontId="19" fillId="12" borderId="0" xfId="0" applyFont="true" applyBorder="false" applyAlignment="true" applyProtection="false">
      <alignment horizontal="general" vertical="center" textRotation="0" wrapText="false" indent="0" shrinkToFit="false"/>
      <protection locked="true" hidden="false"/>
    </xf>
    <xf numFmtId="174" fontId="19" fillId="12" borderId="0" xfId="0" applyFont="true" applyBorder="false" applyAlignment="true" applyProtection="false">
      <alignment horizontal="general" vertical="center" textRotation="0" wrapText="false" indent="0" shrinkToFit="false"/>
      <protection locked="true" hidden="false"/>
    </xf>
    <xf numFmtId="167" fontId="0" fillId="13" borderId="0" xfId="0" applyFont="fals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BE4E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6D28D9"/>
      <rgbColor rgb="FF008080"/>
      <rgbColor rgb="FFD9D5DF"/>
      <rgbColor rgb="FF808080"/>
      <rgbColor rgb="FF9999FF"/>
      <rgbColor rgb="FF993366"/>
      <rgbColor rgb="FFFFF7D6"/>
      <rgbColor rgb="FFEAF0FA"/>
      <rgbColor rgb="FF4B0F8F"/>
      <rgbColor rgb="FFD9A62E"/>
      <rgbColor rgb="FF0066CC"/>
      <rgbColor rgb="FFD8D2DF"/>
      <rgbColor rgb="FF000080"/>
      <rgbColor rgb="FFFF00FF"/>
      <rgbColor rgb="FFFFFF00"/>
      <rgbColor rgb="FF00FFFF"/>
      <rgbColor rgb="FF800080"/>
      <rgbColor rgb="FF800000"/>
      <rgbColor rgb="FF008080"/>
      <rgbColor rgb="FF0000FF"/>
      <rgbColor rgb="FF00CCFF"/>
      <rgbColor rgb="FFF5F5F7"/>
      <rgbColor rgb="FFDFF3E4"/>
      <rgbColor rgb="FFFFF2A8"/>
      <rgbColor rgb="FFEEE7F7"/>
      <rgbColor rgb="FFFAF8FC"/>
      <rgbColor rgb="FFCC99FF"/>
      <rgbColor rgb="FFFBE4E4"/>
      <rgbColor rgb="FF3366FF"/>
      <rgbColor rgb="FF33CCCC"/>
      <rgbColor rgb="FF99CC00"/>
      <rgbColor rgb="FFF1C232"/>
      <rgbColor rgb="FFD6A11D"/>
      <rgbColor rgb="FFFF6600"/>
      <rgbColor rgb="FF6B6673"/>
      <rgbColor rgb="FF969696"/>
      <rgbColor rgb="FF003366"/>
      <rgbColor rgb="FF339966"/>
      <rgbColor rgb="FF003300"/>
      <rgbColor rgb="FF2E2140"/>
      <rgbColor rgb="FF993300"/>
      <rgbColor rgb="FF993366"/>
      <rgbColor rgb="FF4B168C"/>
      <rgbColor rgb="FF2D293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0F8F"/>
    <pageSetUpPr fitToPage="true"/>
  </sheetPr>
  <dimension ref="A1:I44"/>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3"/>
    <col collapsed="false" customWidth="true" hidden="false" outlineLevel="0" max="2" min="2" style="1" width="38"/>
    <col collapsed="false" customWidth="true" hidden="false" outlineLevel="0" max="3" min="3" style="1" width="18"/>
    <col collapsed="false" customWidth="true" hidden="false" outlineLevel="0" max="4" min="4" style="1" width="12"/>
    <col collapsed="false" customWidth="true" hidden="false" outlineLevel="0" max="5" min="5" style="1" width="38"/>
    <col collapsed="false" customWidth="true" hidden="false" outlineLevel="0" max="6" min="6" style="1" width="18"/>
    <col collapsed="false" customWidth="true" hidden="false" outlineLevel="0" max="7" min="7" style="1" width="12"/>
    <col collapsed="false" customWidth="true" hidden="false" outlineLevel="0" max="8" min="8" style="1" width="38"/>
    <col collapsed="false" customWidth="true" hidden="false" outlineLevel="0" max="9" min="9" style="1" width="18"/>
  </cols>
  <sheetData>
    <row r="1" customFormat="false" ht="33.75" hidden="false" customHeight="true" outlineLevel="0" collapsed="false">
      <c r="A1" s="2" t="s">
        <v>0</v>
      </c>
      <c r="B1" s="2"/>
      <c r="C1" s="2"/>
      <c r="D1" s="2"/>
      <c r="E1" s="2"/>
      <c r="F1" s="2"/>
      <c r="G1" s="2"/>
      <c r="H1" s="2"/>
      <c r="I1" s="2"/>
    </row>
    <row r="2" customFormat="false" ht="31.5" hidden="false" customHeight="true" outlineLevel="0" collapsed="false">
      <c r="A2" s="3" t="s">
        <v>1</v>
      </c>
      <c r="B2" s="3"/>
      <c r="C2" s="3"/>
      <c r="D2" s="3"/>
      <c r="E2" s="3"/>
      <c r="F2" s="3"/>
      <c r="G2" s="3"/>
      <c r="H2" s="3"/>
      <c r="I2" s="3"/>
    </row>
    <row r="3" customFormat="false" ht="3" hidden="false" customHeight="true" outlineLevel="0" collapsed="false">
      <c r="A3" s="4"/>
      <c r="B3" s="4"/>
      <c r="C3" s="4"/>
      <c r="D3" s="4"/>
      <c r="E3" s="4"/>
      <c r="F3" s="4"/>
      <c r="G3" s="4"/>
      <c r="H3" s="4"/>
      <c r="I3" s="4"/>
    </row>
    <row r="4" customFormat="false" ht="15" hidden="false" customHeight="true" outlineLevel="0" collapsed="false">
      <c r="A4" s="5"/>
      <c r="B4" s="5"/>
      <c r="C4" s="5"/>
      <c r="D4" s="5"/>
      <c r="E4" s="5"/>
      <c r="F4" s="5"/>
      <c r="G4" s="5"/>
      <c r="H4" s="5"/>
      <c r="I4" s="5"/>
    </row>
    <row r="5" customFormat="false" ht="27.75" hidden="false" customHeight="true" outlineLevel="0" collapsed="false">
      <c r="A5" s="5"/>
      <c r="B5" s="6" t="s">
        <v>2</v>
      </c>
      <c r="C5" s="6"/>
      <c r="D5" s="5"/>
      <c r="E5" s="6" t="s">
        <v>3</v>
      </c>
      <c r="F5" s="6"/>
      <c r="G5" s="5"/>
      <c r="H5" s="6" t="s">
        <v>4</v>
      </c>
      <c r="I5" s="6"/>
    </row>
    <row r="6" customFormat="false" ht="27" hidden="false" customHeight="true" outlineLevel="0" collapsed="false">
      <c r="A6" s="5"/>
      <c r="B6" s="7" t="n">
        <f aca="false">Inputs!B32</f>
        <v>1071306</v>
      </c>
      <c r="C6" s="7"/>
      <c r="D6" s="5"/>
      <c r="E6" s="8" t="n">
        <f aca="false">'Model A'!B20</f>
        <v>-1397067.88555743</v>
      </c>
      <c r="F6" s="8"/>
      <c r="G6" s="5"/>
      <c r="H6" s="7" t="n">
        <f aca="false">'Model B'!F8</f>
        <v>2384.73214212289</v>
      </c>
      <c r="I6" s="7"/>
    </row>
    <row r="7" customFormat="false" ht="12" hidden="false" customHeight="true" outlineLevel="0" collapsed="false">
      <c r="A7" s="5"/>
      <c r="B7" s="7"/>
      <c r="C7" s="7"/>
      <c r="D7" s="5"/>
      <c r="E7" s="8"/>
      <c r="F7" s="8"/>
      <c r="G7" s="5"/>
      <c r="H7" s="7"/>
      <c r="I7" s="7"/>
    </row>
    <row r="8" customFormat="false" ht="15" hidden="false" customHeight="true" outlineLevel="0" collapsed="false">
      <c r="A8" s="5"/>
      <c r="B8" s="5"/>
      <c r="C8" s="5"/>
      <c r="D8" s="5"/>
      <c r="E8" s="5"/>
      <c r="F8" s="5"/>
      <c r="G8" s="5"/>
      <c r="H8" s="5"/>
      <c r="I8" s="5"/>
    </row>
    <row r="9" customFormat="false" ht="24" hidden="false" customHeight="true" outlineLevel="0" collapsed="false">
      <c r="A9" s="9" t="s">
        <v>5</v>
      </c>
      <c r="B9" s="9"/>
      <c r="C9" s="9"/>
      <c r="D9" s="9"/>
      <c r="E9" s="9"/>
      <c r="F9" s="9"/>
      <c r="G9" s="9"/>
      <c r="H9" s="9"/>
      <c r="I9" s="9"/>
    </row>
    <row r="10" customFormat="false" ht="15" hidden="false" customHeight="true" outlineLevel="0" collapsed="false">
      <c r="A10" s="5"/>
      <c r="B10" s="10" t="s">
        <v>6</v>
      </c>
      <c r="C10" s="10"/>
      <c r="D10" s="10"/>
      <c r="E10" s="10"/>
      <c r="F10" s="10"/>
      <c r="G10" s="10"/>
      <c r="H10" s="10"/>
      <c r="I10" s="10"/>
    </row>
    <row r="11" customFormat="false" ht="19.5" hidden="false" customHeight="true" outlineLevel="0" collapsed="false">
      <c r="A11" s="5"/>
      <c r="B11" s="11" t="s">
        <v>7</v>
      </c>
      <c r="C11" s="12" t="n">
        <f aca="false">'Model A'!B7</f>
        <v>950463</v>
      </c>
      <c r="D11" s="5"/>
      <c r="E11" s="13" t="s">
        <v>8</v>
      </c>
      <c r="F11" s="13"/>
      <c r="G11" s="13"/>
      <c r="H11" s="13"/>
      <c r="I11" s="13"/>
    </row>
    <row r="12" customFormat="false" ht="18" hidden="false" customHeight="true" outlineLevel="0" collapsed="false">
      <c r="A12" s="5"/>
      <c r="B12" s="14" t="s">
        <v>9</v>
      </c>
      <c r="C12" s="15" t="n">
        <f aca="false">-'Model A'!B10</f>
        <v>1280000</v>
      </c>
      <c r="D12" s="5"/>
      <c r="E12" s="16" t="s">
        <v>10</v>
      </c>
      <c r="F12" s="16"/>
      <c r="G12" s="16"/>
      <c r="H12" s="16"/>
      <c r="I12" s="16"/>
    </row>
    <row r="13" customFormat="false" ht="18" hidden="false" customHeight="true" outlineLevel="0" collapsed="false">
      <c r="A13" s="5"/>
      <c r="B13" s="11" t="s">
        <v>11</v>
      </c>
      <c r="C13" s="12" t="n">
        <f aca="false">-'Model A'!B11</f>
        <v>155183</v>
      </c>
      <c r="D13" s="5"/>
      <c r="E13" s="16"/>
      <c r="F13" s="16"/>
      <c r="G13" s="16"/>
      <c r="H13" s="16"/>
      <c r="I13" s="16"/>
    </row>
    <row r="14" customFormat="false" ht="18" hidden="false" customHeight="true" outlineLevel="0" collapsed="false">
      <c r="A14" s="5"/>
      <c r="B14" s="14" t="s">
        <v>12</v>
      </c>
      <c r="C14" s="15" t="n">
        <f aca="false">-'Model A'!B13</f>
        <v>286410</v>
      </c>
      <c r="D14" s="5"/>
      <c r="E14" s="16"/>
      <c r="F14" s="16"/>
      <c r="G14" s="16"/>
      <c r="H14" s="16"/>
      <c r="I14" s="16"/>
    </row>
    <row r="15" customFormat="false" ht="18" hidden="false" customHeight="true" outlineLevel="0" collapsed="false">
      <c r="A15" s="5"/>
      <c r="B15" s="11" t="s">
        <v>13</v>
      </c>
      <c r="C15" s="12" t="n">
        <f aca="false">-'Model A'!B14</f>
        <v>625937.885557428</v>
      </c>
      <c r="D15" s="5"/>
      <c r="E15" s="16"/>
      <c r="F15" s="16"/>
      <c r="G15" s="16"/>
      <c r="H15" s="16"/>
      <c r="I15" s="16"/>
    </row>
    <row r="16" customFormat="false" ht="18" hidden="false" customHeight="true" outlineLevel="0" collapsed="false">
      <c r="A16" s="5"/>
      <c r="B16" s="17" t="s">
        <v>14</v>
      </c>
      <c r="C16" s="18" t="n">
        <f aca="false">'Model A'!B20</f>
        <v>-1397067.88555743</v>
      </c>
      <c r="D16" s="5"/>
      <c r="E16" s="16"/>
      <c r="F16" s="16"/>
      <c r="G16" s="16"/>
      <c r="H16" s="16"/>
      <c r="I16" s="16"/>
    </row>
    <row r="17" customFormat="false" ht="18" hidden="false" customHeight="true" outlineLevel="0" collapsed="false">
      <c r="A17" s="5"/>
      <c r="B17" s="5"/>
      <c r="C17" s="5"/>
      <c r="D17" s="5"/>
      <c r="E17" s="16"/>
      <c r="F17" s="16"/>
      <c r="G17" s="16"/>
      <c r="H17" s="16"/>
      <c r="I17" s="16"/>
    </row>
    <row r="18" customFormat="false" ht="18" hidden="false" customHeight="true" outlineLevel="0" collapsed="false">
      <c r="A18" s="5"/>
      <c r="B18" s="5"/>
      <c r="C18" s="5"/>
      <c r="D18" s="5"/>
      <c r="E18" s="16"/>
      <c r="F18" s="16"/>
      <c r="G18" s="16"/>
      <c r="H18" s="16"/>
      <c r="I18" s="16"/>
    </row>
    <row r="19" customFormat="false" ht="18" hidden="false" customHeight="true" outlineLevel="0" collapsed="false">
      <c r="A19" s="5"/>
      <c r="B19" s="5"/>
      <c r="C19" s="5"/>
      <c r="D19" s="5"/>
      <c r="E19" s="16"/>
      <c r="F19" s="16"/>
      <c r="G19" s="16"/>
      <c r="H19" s="16"/>
      <c r="I19" s="16"/>
    </row>
    <row r="20" customFormat="false" ht="15" hidden="false" customHeight="true" outlineLevel="0" collapsed="false">
      <c r="A20" s="5"/>
      <c r="B20" s="5"/>
      <c r="C20" s="5"/>
      <c r="D20" s="5"/>
      <c r="E20" s="5"/>
      <c r="F20" s="5"/>
      <c r="G20" s="5"/>
      <c r="H20" s="5"/>
      <c r="I20" s="5"/>
    </row>
    <row r="21" customFormat="false" ht="15" hidden="false" customHeight="true" outlineLevel="0" collapsed="false">
      <c r="A21" s="5"/>
      <c r="B21" s="5"/>
      <c r="C21" s="5"/>
      <c r="D21" s="5"/>
      <c r="E21" s="5"/>
      <c r="F21" s="5"/>
      <c r="G21" s="5"/>
      <c r="H21" s="5"/>
      <c r="I21" s="5"/>
    </row>
    <row r="22" customFormat="false" ht="15" hidden="false" customHeight="true" outlineLevel="0" collapsed="false">
      <c r="A22" s="5"/>
      <c r="B22" s="5"/>
      <c r="C22" s="5"/>
      <c r="D22" s="5"/>
      <c r="E22" s="5"/>
      <c r="F22" s="5"/>
      <c r="G22" s="5"/>
      <c r="H22" s="5"/>
      <c r="I22" s="5"/>
    </row>
    <row r="23" customFormat="false" ht="24" hidden="false" customHeight="true" outlineLevel="0" collapsed="false">
      <c r="A23" s="9" t="s">
        <v>15</v>
      </c>
      <c r="B23" s="9"/>
      <c r="C23" s="9"/>
      <c r="D23" s="9"/>
      <c r="E23" s="9"/>
      <c r="F23" s="9"/>
      <c r="G23" s="9"/>
      <c r="H23" s="9"/>
      <c r="I23" s="9"/>
    </row>
    <row r="24" customFormat="false" ht="15" hidden="false" customHeight="true" outlineLevel="0" collapsed="false">
      <c r="A24" s="5"/>
      <c r="B24" s="10" t="s">
        <v>16</v>
      </c>
      <c r="C24" s="10"/>
      <c r="D24" s="10"/>
      <c r="E24" s="10"/>
      <c r="F24" s="10"/>
      <c r="G24" s="10"/>
      <c r="H24" s="10"/>
      <c r="I24" s="10"/>
    </row>
    <row r="25" customFormat="false" ht="15" hidden="false" customHeight="true" outlineLevel="0" collapsed="false">
      <c r="A25" s="5"/>
      <c r="B25" s="19" t="s">
        <v>17</v>
      </c>
      <c r="C25" s="20" t="s">
        <v>18</v>
      </c>
      <c r="D25" s="20" t="s">
        <v>19</v>
      </c>
      <c r="E25" s="20" t="s">
        <v>20</v>
      </c>
      <c r="F25" s="5"/>
      <c r="G25" s="5"/>
      <c r="H25" s="5"/>
      <c r="I25" s="5"/>
    </row>
    <row r="26" customFormat="false" ht="15" hidden="false" customHeight="true" outlineLevel="0" collapsed="false">
      <c r="A26" s="5"/>
      <c r="B26" s="21" t="s">
        <v>21</v>
      </c>
      <c r="C26" s="22" t="n">
        <f aca="false">'Model B'!F5</f>
        <v>920</v>
      </c>
      <c r="D26" s="23" t="str">
        <f aca="false">'Model B'!C5</f>
        <v>1.0×</v>
      </c>
      <c r="E26" s="24" t="n">
        <f aca="false">'Model B'!G5</f>
        <v>-0.292307692307692</v>
      </c>
      <c r="F26" s="5"/>
      <c r="G26" s="5"/>
      <c r="H26" s="5"/>
      <c r="I26" s="5"/>
    </row>
    <row r="27" customFormat="false" ht="15" hidden="false" customHeight="true" outlineLevel="0" collapsed="false">
      <c r="A27" s="5"/>
      <c r="B27" s="25" t="s">
        <v>22</v>
      </c>
      <c r="C27" s="26" t="n">
        <f aca="false">'Model B'!F6</f>
        <v>1428.19646723647</v>
      </c>
      <c r="D27" s="27" t="n">
        <f aca="false">'Model B'!C6</f>
        <v>1.55238746438746</v>
      </c>
      <c r="E27" s="28" t="n">
        <f aca="false">'Model B'!G6</f>
        <v>0.0986126671049747</v>
      </c>
      <c r="F27" s="5"/>
      <c r="G27" s="5"/>
      <c r="H27" s="5"/>
      <c r="I27" s="5"/>
    </row>
    <row r="28" customFormat="false" ht="15" hidden="false" customHeight="true" outlineLevel="0" collapsed="false">
      <c r="A28" s="5"/>
      <c r="B28" s="21" t="s">
        <v>23</v>
      </c>
      <c r="C28" s="22" t="n">
        <f aca="false">'Model B'!F7</f>
        <v>1728.47817663818</v>
      </c>
      <c r="D28" s="23" t="n">
        <f aca="false">'Model B'!C7</f>
        <v>1.87878062678063</v>
      </c>
      <c r="E28" s="24" t="n">
        <f aca="false">'Model B'!G7</f>
        <v>0.329598597413982</v>
      </c>
      <c r="F28" s="5"/>
      <c r="G28" s="5"/>
      <c r="H28" s="5"/>
      <c r="I28" s="5"/>
    </row>
    <row r="29" customFormat="false" ht="15" hidden="false" customHeight="true" outlineLevel="0" collapsed="false">
      <c r="A29" s="5"/>
      <c r="B29" s="29" t="s">
        <v>24</v>
      </c>
      <c r="C29" s="30" t="n">
        <f aca="false">'Model B'!F8</f>
        <v>2384.73214212289</v>
      </c>
      <c r="D29" s="31" t="n">
        <f aca="false">'Model B'!C8</f>
        <v>2.5921001544814</v>
      </c>
      <c r="E29" s="32" t="n">
        <f aca="false">'Model B'!G8</f>
        <v>0.834409340094529</v>
      </c>
      <c r="F29" s="5"/>
      <c r="G29" s="5"/>
      <c r="H29" s="5"/>
      <c r="I29" s="5"/>
    </row>
    <row r="30" customFormat="false" ht="15" hidden="false" customHeight="true" outlineLevel="0" collapsed="false">
      <c r="A30" s="5"/>
      <c r="B30" s="33" t="s">
        <v>25</v>
      </c>
      <c r="C30" s="34" t="n">
        <f aca="false">'Model B'!F9</f>
        <v>2786.95231451674</v>
      </c>
      <c r="D30" s="35" t="n">
        <f aca="false">'Model B'!C9</f>
        <v>3.02929599403994</v>
      </c>
      <c r="E30" s="36" t="n">
        <f aca="false">'Model B'!G9</f>
        <v>1.14380947270519</v>
      </c>
      <c r="F30" s="5"/>
      <c r="G30" s="5"/>
      <c r="H30" s="5"/>
      <c r="I30" s="5"/>
    </row>
    <row r="31" customFormat="false" ht="15" hidden="false" customHeight="true" outlineLevel="0" collapsed="false">
      <c r="A31" s="5"/>
      <c r="B31" s="5"/>
      <c r="C31" s="5"/>
      <c r="D31" s="5"/>
      <c r="E31" s="5"/>
      <c r="F31" s="5"/>
      <c r="G31" s="5"/>
      <c r="H31" s="5"/>
      <c r="I31" s="5"/>
    </row>
    <row r="32" customFormat="false" ht="15" hidden="false" customHeight="true" outlineLevel="0" collapsed="false">
      <c r="A32" s="5"/>
      <c r="B32" s="5"/>
      <c r="C32" s="5"/>
      <c r="D32" s="5"/>
      <c r="E32" s="5"/>
      <c r="F32" s="5"/>
      <c r="G32" s="5"/>
      <c r="H32" s="5"/>
      <c r="I32" s="5"/>
    </row>
    <row r="33" customFormat="false" ht="24" hidden="false" customHeight="true" outlineLevel="0" collapsed="false">
      <c r="A33" s="9" t="s">
        <v>26</v>
      </c>
      <c r="B33" s="9"/>
      <c r="C33" s="9"/>
      <c r="D33" s="9"/>
      <c r="E33" s="9"/>
      <c r="F33" s="9"/>
      <c r="G33" s="9"/>
      <c r="H33" s="9"/>
      <c r="I33" s="9"/>
    </row>
    <row r="34" customFormat="false" ht="27" hidden="false" customHeight="true" outlineLevel="0" collapsed="false">
      <c r="A34" s="5"/>
      <c r="B34" s="37" t="s">
        <v>27</v>
      </c>
      <c r="C34" s="37"/>
      <c r="D34" s="37"/>
      <c r="E34" s="37"/>
      <c r="F34" s="37"/>
      <c r="G34" s="37"/>
      <c r="H34" s="37"/>
      <c r="I34" s="37"/>
    </row>
    <row r="35" customFormat="false" ht="30" hidden="false" customHeight="true" outlineLevel="0" collapsed="false">
      <c r="A35" s="5"/>
      <c r="B35" s="38" t="s">
        <v>28</v>
      </c>
      <c r="C35" s="38"/>
      <c r="D35" s="38"/>
      <c r="E35" s="38"/>
      <c r="F35" s="38"/>
      <c r="G35" s="38"/>
      <c r="H35" s="38"/>
      <c r="I35" s="38"/>
    </row>
    <row r="36" customFormat="false" ht="30" hidden="false" customHeight="true" outlineLevel="0" collapsed="false">
      <c r="A36" s="5"/>
      <c r="B36" s="37" t="s">
        <v>29</v>
      </c>
      <c r="C36" s="37"/>
      <c r="D36" s="37"/>
      <c r="E36" s="37"/>
      <c r="F36" s="37"/>
      <c r="G36" s="37"/>
      <c r="H36" s="37"/>
      <c r="I36" s="37"/>
    </row>
    <row r="37" customFormat="false" ht="27" hidden="false" customHeight="true" outlineLevel="0" collapsed="false">
      <c r="A37" s="5"/>
      <c r="B37" s="37" t="s">
        <v>30</v>
      </c>
      <c r="C37" s="37"/>
      <c r="D37" s="37"/>
      <c r="E37" s="37"/>
      <c r="F37" s="37"/>
      <c r="G37" s="37"/>
      <c r="H37" s="37"/>
      <c r="I37" s="37"/>
    </row>
    <row r="38" customFormat="false" ht="15" hidden="false" customHeight="true" outlineLevel="0" collapsed="false">
      <c r="A38" s="5"/>
      <c r="B38" s="5" t="s">
        <v>31</v>
      </c>
      <c r="C38" s="5"/>
      <c r="D38" s="5"/>
      <c r="E38" s="5"/>
      <c r="F38" s="5"/>
      <c r="G38" s="5"/>
      <c r="H38" s="5"/>
      <c r="I38" s="5"/>
    </row>
    <row r="39" customFormat="false" ht="15" hidden="false" customHeight="true" outlineLevel="0" collapsed="false">
      <c r="A39" s="5"/>
      <c r="B39" s="5"/>
      <c r="C39" s="5"/>
      <c r="D39" s="5"/>
      <c r="E39" s="5"/>
      <c r="F39" s="5"/>
      <c r="G39" s="5"/>
      <c r="H39" s="5"/>
      <c r="I39" s="5"/>
    </row>
    <row r="40" customFormat="false" ht="24" hidden="false" customHeight="true" outlineLevel="0" collapsed="false">
      <c r="A40" s="9" t="s">
        <v>32</v>
      </c>
      <c r="B40" s="9"/>
      <c r="C40" s="9"/>
      <c r="D40" s="9"/>
      <c r="E40" s="9"/>
      <c r="F40" s="9"/>
      <c r="G40" s="9"/>
      <c r="H40" s="9"/>
      <c r="I40" s="9"/>
    </row>
    <row r="41" customFormat="false" ht="15" hidden="false" customHeight="true" outlineLevel="0" collapsed="false">
      <c r="A41" s="5"/>
      <c r="B41" s="39" t="s">
        <v>33</v>
      </c>
      <c r="C41" s="39" t="n">
        <v>1</v>
      </c>
      <c r="D41" s="39" t="n">
        <v>2</v>
      </c>
      <c r="E41" s="39" t="n">
        <v>3</v>
      </c>
      <c r="F41" s="39" t="n">
        <v>4</v>
      </c>
      <c r="G41" s="39" t="n">
        <v>5</v>
      </c>
      <c r="H41" s="5"/>
      <c r="I41" s="5"/>
    </row>
    <row r="42" customFormat="false" ht="15" hidden="false" customHeight="true" outlineLevel="0" collapsed="false">
      <c r="A42" s="5"/>
      <c r="B42" s="40" t="s">
        <v>34</v>
      </c>
      <c r="C42" s="41" t="n">
        <v>1071306</v>
      </c>
      <c r="D42" s="41" t="n">
        <v>1144508</v>
      </c>
      <c r="E42" s="41" t="n">
        <v>1195069</v>
      </c>
      <c r="F42" s="41" t="n">
        <v>1248119</v>
      </c>
      <c r="G42" s="41" t="n">
        <v>1303798</v>
      </c>
      <c r="H42" s="5"/>
      <c r="I42" s="5"/>
    </row>
    <row r="43" customFormat="false" ht="15" hidden="false" customHeight="true" outlineLevel="0" collapsed="false">
      <c r="A43" s="5"/>
      <c r="B43" s="5"/>
      <c r="C43" s="5"/>
      <c r="D43" s="5"/>
      <c r="E43" s="5"/>
      <c r="F43" s="5"/>
      <c r="G43" s="5"/>
      <c r="H43" s="5"/>
      <c r="I43" s="5"/>
    </row>
    <row r="44" customFormat="false" ht="15" hidden="false" customHeight="true" outlineLevel="0" collapsed="false">
      <c r="A44" s="5"/>
      <c r="B44" s="42" t="s">
        <v>35</v>
      </c>
      <c r="C44" s="42"/>
      <c r="D44" s="42"/>
      <c r="E44" s="42"/>
      <c r="F44" s="42"/>
      <c r="G44" s="42"/>
      <c r="H44" s="42"/>
      <c r="I44" s="42"/>
    </row>
  </sheetData>
  <mergeCells count="21">
    <mergeCell ref="A1:I1"/>
    <mergeCell ref="A2:I2"/>
    <mergeCell ref="B5:C5"/>
    <mergeCell ref="E5:F5"/>
    <mergeCell ref="H5:I5"/>
    <mergeCell ref="B6:C7"/>
    <mergeCell ref="E6:F7"/>
    <mergeCell ref="H6:I7"/>
    <mergeCell ref="A9:I9"/>
    <mergeCell ref="B10:I10"/>
    <mergeCell ref="E11:I11"/>
    <mergeCell ref="E12:I19"/>
    <mergeCell ref="A23:I23"/>
    <mergeCell ref="B24:I24"/>
    <mergeCell ref="A33:I33"/>
    <mergeCell ref="B34:I34"/>
    <mergeCell ref="B35:I35"/>
    <mergeCell ref="B36:I36"/>
    <mergeCell ref="B37:I37"/>
    <mergeCell ref="A40:I40"/>
    <mergeCell ref="B44:I44"/>
  </mergeCells>
  <printOptions headings="false" gridLines="false" gridLinesSet="true" horizontalCentered="false" verticalCentered="false"/>
  <pageMargins left="0.75" right="0.75" top="1" bottom="1" header="0.5" footer="0.5"/>
  <pageSetup paperSize="1" scale="100" fitToWidth="1" fitToHeight="1" pageOrder="downThenOver" orientation="landscape" blackAndWhite="false" draft="false" cellComments="none" horizontalDpi="300" verticalDpi="300" copies="1"/>
  <headerFooter differentFirst="false" differentOddEven="false">
    <oddHeader>&amp;C&amp;"Calibri,Bold" Lincoln ELC — Self-Funding Analysis</oddHeader>
    <oddFooter>&amp;LPlanning analysis | 9/8/2026&amp;RPage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28D9"/>
    <pageSetUpPr fitToPage="true"/>
  </sheetPr>
  <dimension ref="A1:E2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52"/>
    <col collapsed="false" customWidth="true" hidden="false" outlineLevel="0" max="2" min="2" style="1" width="18"/>
    <col collapsed="false" customWidth="true" hidden="false" outlineLevel="0" max="3" min="3" style="1" width="38"/>
    <col collapsed="false" customWidth="true" hidden="false" outlineLevel="0" max="4" min="4" style="1" width="3"/>
    <col collapsed="false" customWidth="true" hidden="false" outlineLevel="0" max="5" min="5" style="1" width="18"/>
  </cols>
  <sheetData>
    <row r="1" customFormat="false" ht="33.75" hidden="false" customHeight="true" outlineLevel="0" collapsed="false">
      <c r="A1" s="2" t="s">
        <v>36</v>
      </c>
      <c r="B1" s="2"/>
      <c r="C1" s="2"/>
      <c r="D1" s="2"/>
      <c r="E1" s="2"/>
    </row>
    <row r="2" customFormat="false" ht="31.5" hidden="false" customHeight="true" outlineLevel="0" collapsed="false">
      <c r="A2" s="3" t="s">
        <v>37</v>
      </c>
      <c r="B2" s="3"/>
      <c r="C2" s="3"/>
      <c r="D2" s="3"/>
      <c r="E2" s="3"/>
    </row>
    <row r="3" customFormat="false" ht="3" hidden="false" customHeight="true" outlineLevel="0" collapsed="false">
      <c r="A3" s="4"/>
      <c r="B3" s="4"/>
      <c r="C3" s="4"/>
      <c r="D3" s="4"/>
      <c r="E3" s="4"/>
    </row>
    <row r="4" customFormat="false" ht="24" hidden="false" customHeight="true" outlineLevel="0" collapsed="false">
      <c r="A4" s="9" t="s">
        <v>38</v>
      </c>
      <c r="B4" s="9"/>
      <c r="C4" s="9"/>
      <c r="D4" s="9"/>
      <c r="E4" s="9"/>
    </row>
    <row r="5" customFormat="false" ht="15" hidden="false" customHeight="true" outlineLevel="0" collapsed="false">
      <c r="A5" s="43" t="s">
        <v>39</v>
      </c>
      <c r="B5" s="44" t="n">
        <f aca="false">Inputs!F11</f>
        <v>877500</v>
      </c>
      <c r="C5" s="5" t="s">
        <v>40</v>
      </c>
      <c r="D5" s="5"/>
      <c r="E5" s="5"/>
    </row>
    <row r="6" customFormat="false" ht="15" hidden="false" customHeight="true" outlineLevel="0" collapsed="false">
      <c r="A6" s="43" t="s">
        <v>41</v>
      </c>
      <c r="B6" s="44" t="n">
        <f aca="false">Inputs!B13</f>
        <v>72963</v>
      </c>
      <c r="C6" s="5" t="s">
        <v>42</v>
      </c>
      <c r="D6" s="5"/>
      <c r="E6" s="5"/>
    </row>
    <row r="7" customFormat="false" ht="15" hidden="false" customHeight="true" outlineLevel="0" collapsed="false">
      <c r="A7" s="45" t="s">
        <v>43</v>
      </c>
      <c r="B7" s="46" t="n">
        <f aca="false">SUM(B5:B6)</f>
        <v>950463</v>
      </c>
      <c r="C7" s="47"/>
      <c r="D7" s="5"/>
      <c r="E7" s="5"/>
    </row>
    <row r="8" customFormat="false" ht="15" hidden="false" customHeight="true" outlineLevel="0" collapsed="false">
      <c r="A8" s="5"/>
      <c r="B8" s="5"/>
      <c r="C8" s="5"/>
      <c r="D8" s="5"/>
      <c r="E8" s="5"/>
    </row>
    <row r="9" customFormat="false" ht="24" hidden="false" customHeight="true" outlineLevel="0" collapsed="false">
      <c r="A9" s="9" t="s">
        <v>44</v>
      </c>
      <c r="B9" s="9"/>
      <c r="C9" s="9"/>
      <c r="D9" s="9"/>
      <c r="E9" s="9"/>
    </row>
    <row r="10" customFormat="false" ht="15" hidden="false" customHeight="true" outlineLevel="0" collapsed="false">
      <c r="A10" s="43" t="s">
        <v>45</v>
      </c>
      <c r="B10" s="44" t="n">
        <f aca="false">-ROUNDUP(SUM(Inputs!B5,Inputs!B7,Inputs!B9)/Inputs!B16,0)*Inputs!B17</f>
        <v>-1280000</v>
      </c>
      <c r="C10" s="48" t="s">
        <v>46</v>
      </c>
      <c r="D10" s="5"/>
      <c r="E10" s="5"/>
    </row>
    <row r="11" customFormat="false" ht="15" hidden="false" customHeight="true" outlineLevel="0" collapsed="false">
      <c r="A11" s="43" t="s">
        <v>47</v>
      </c>
      <c r="B11" s="44" t="n">
        <f aca="false">-Inputs!B18</f>
        <v>-155183</v>
      </c>
      <c r="C11" s="48" t="s">
        <v>48</v>
      </c>
      <c r="D11" s="5"/>
      <c r="E11" s="5"/>
    </row>
    <row r="12" customFormat="false" ht="15" hidden="false" customHeight="true" outlineLevel="0" collapsed="false">
      <c r="A12" s="43" t="s">
        <v>49</v>
      </c>
      <c r="B12" s="44" t="n">
        <f aca="false">-Inputs!B19</f>
        <v>-0</v>
      </c>
      <c r="C12" s="48" t="s">
        <v>50</v>
      </c>
      <c r="D12" s="5"/>
      <c r="E12" s="5"/>
    </row>
    <row r="13" customFormat="false" ht="15" hidden="false" customHeight="true" outlineLevel="0" collapsed="false">
      <c r="A13" s="43" t="s">
        <v>12</v>
      </c>
      <c r="B13" s="44" t="n">
        <f aca="false">-Inputs!B22*Inputs!B23</f>
        <v>-286410</v>
      </c>
      <c r="C13" s="48" t="s">
        <v>51</v>
      </c>
      <c r="D13" s="5"/>
      <c r="E13" s="5"/>
    </row>
    <row r="14" customFormat="false" ht="15" hidden="false" customHeight="true" outlineLevel="0" collapsed="false">
      <c r="A14" s="43" t="s">
        <v>52</v>
      </c>
      <c r="B14" s="44" t="n">
        <f aca="false">-Inputs!B29</f>
        <v>-625937.885557428</v>
      </c>
      <c r="C14" s="48" t="s">
        <v>53</v>
      </c>
      <c r="D14" s="5"/>
      <c r="E14" s="5"/>
    </row>
    <row r="15" customFormat="false" ht="15" hidden="false" customHeight="true" outlineLevel="0" collapsed="false">
      <c r="A15" s="45" t="s">
        <v>54</v>
      </c>
      <c r="B15" s="46" t="n">
        <f aca="false">SUM(B10:B14)</f>
        <v>-2347530.88555743</v>
      </c>
      <c r="C15" s="49"/>
      <c r="D15" s="5"/>
      <c r="E15" s="5"/>
    </row>
    <row r="16" customFormat="false" ht="15" hidden="false" customHeight="true" outlineLevel="0" collapsed="false">
      <c r="A16" s="5"/>
      <c r="B16" s="5"/>
      <c r="C16" s="5"/>
      <c r="D16" s="5"/>
      <c r="E16" s="5"/>
    </row>
    <row r="17" customFormat="false" ht="24" hidden="false" customHeight="true" outlineLevel="0" collapsed="false">
      <c r="A17" s="9" t="s">
        <v>55</v>
      </c>
      <c r="B17" s="9"/>
      <c r="C17" s="9"/>
      <c r="D17" s="9"/>
      <c r="E17" s="9"/>
    </row>
    <row r="18" customFormat="false" ht="15" hidden="false" customHeight="true" outlineLevel="0" collapsed="false">
      <c r="A18" s="50" t="s">
        <v>56</v>
      </c>
      <c r="B18" s="51" t="n">
        <f aca="false">B7+B10+B11+B12</f>
        <v>-484720</v>
      </c>
      <c r="C18" s="5"/>
      <c r="D18" s="5"/>
      <c r="E18" s="5"/>
    </row>
    <row r="19" customFormat="false" ht="15" hidden="false" customHeight="true" outlineLevel="0" collapsed="false">
      <c r="A19" s="50" t="s">
        <v>57</v>
      </c>
      <c r="B19" s="51" t="n">
        <f aca="false">B18+B13</f>
        <v>-771130</v>
      </c>
      <c r="C19" s="5"/>
      <c r="D19" s="5"/>
      <c r="E19" s="5"/>
    </row>
    <row r="20" customFormat="false" ht="15" hidden="false" customHeight="true" outlineLevel="0" collapsed="false">
      <c r="A20" s="52" t="s">
        <v>58</v>
      </c>
      <c r="B20" s="53" t="n">
        <f aca="false">B19+B14</f>
        <v>-1397067.88555743</v>
      </c>
      <c r="C20" s="54"/>
      <c r="D20" s="5"/>
      <c r="E20" s="5"/>
    </row>
    <row r="21" customFormat="false" ht="15" hidden="false" customHeight="true" outlineLevel="0" collapsed="false">
      <c r="A21" s="5"/>
      <c r="B21" s="5"/>
      <c r="C21" s="5"/>
      <c r="D21" s="5"/>
      <c r="E21" s="5"/>
    </row>
    <row r="22" customFormat="false" ht="15" hidden="false" customHeight="true" outlineLevel="0" collapsed="false">
      <c r="A22" s="5" t="s">
        <v>59</v>
      </c>
      <c r="B22" s="55" t="n">
        <f aca="false">-(Inputs!B28-Inputs!B29)</f>
        <v>-383639.349212617</v>
      </c>
      <c r="C22" s="5"/>
      <c r="D22" s="5"/>
      <c r="E22" s="5"/>
    </row>
    <row r="23" customFormat="false" ht="15" hidden="false" customHeight="true" outlineLevel="0" collapsed="false">
      <c r="A23" s="5" t="s">
        <v>60</v>
      </c>
      <c r="B23" s="55" t="n">
        <f aca="false">Inputs!B33-Inputs!B35</f>
        <v>47963</v>
      </c>
      <c r="C23" s="48" t="s">
        <v>61</v>
      </c>
      <c r="D23" s="5"/>
      <c r="E23" s="5"/>
    </row>
    <row r="24" customFormat="false" ht="15" hidden="false" customHeight="true" outlineLevel="0" collapsed="false">
      <c r="A24" s="5"/>
      <c r="B24" s="5"/>
      <c r="C24" s="5"/>
      <c r="D24" s="5"/>
      <c r="E24" s="5"/>
    </row>
    <row r="25" customFormat="false" ht="15" hidden="false" customHeight="true" outlineLevel="0" collapsed="false">
      <c r="A25" s="5"/>
      <c r="B25" s="5"/>
      <c r="C25" s="5"/>
      <c r="D25" s="5"/>
      <c r="E25" s="5"/>
    </row>
    <row r="26" customFormat="false" ht="42" hidden="false" customHeight="true" outlineLevel="0" collapsed="false">
      <c r="A26" s="56" t="s">
        <v>62</v>
      </c>
      <c r="B26" s="56"/>
      <c r="C26" s="56"/>
      <c r="D26" s="5"/>
      <c r="E26" s="5"/>
    </row>
  </sheetData>
  <mergeCells count="6">
    <mergeCell ref="A1:E1"/>
    <mergeCell ref="A2:E2"/>
    <mergeCell ref="A4:E4"/>
    <mergeCell ref="A9:E9"/>
    <mergeCell ref="A17:E17"/>
    <mergeCell ref="A26:C26"/>
  </mergeCells>
  <conditionalFormatting sqref="B18:B20">
    <cfRule type="cellIs" priority="2" operator="lessThan" aboveAverage="0" equalAverage="0" bottom="0" percent="0" rank="0" text="" dxfId="0">
      <formula>0</formula>
    </cfRule>
  </conditionalFormatting>
  <printOptions headings="false" gridLines="false" gridLinesSet="true" horizontalCentered="false" verticalCentered="false"/>
  <pageMargins left="0.75" right="0.75" top="1" bottom="1" header="0.5" footer="0.5"/>
  <pageSetup paperSize="1" scale="100" fitToWidth="1" fitToHeight="1" pageOrder="downThenOver" orientation="landscape" blackAndWhite="false" draft="false" cellComments="none" horizontalDpi="300" verticalDpi="300" copies="1"/>
  <headerFooter differentFirst="false" differentOddEven="false">
    <oddHeader>&amp;C&amp;"Calibri,Bold" Lincoln ELC — Self-Funding Analysis</oddHeader>
    <oddFooter>&amp;LPlanning analysis | 9/8/2026&amp;RPage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6A11D"/>
    <pageSetUpPr fitToPage="true"/>
  </sheetPr>
  <dimension ref="A1:G1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44"/>
    <col collapsed="false" customWidth="true" hidden="false" outlineLevel="0" max="2" min="2" style="1" width="18"/>
    <col collapsed="false" customWidth="true" hidden="false" outlineLevel="0" max="3" min="3" style="1" width="13"/>
    <col collapsed="false" customWidth="true" hidden="false" outlineLevel="0" max="7" min="4" style="1" width="18"/>
  </cols>
  <sheetData>
    <row r="1" customFormat="false" ht="33.75" hidden="false" customHeight="true" outlineLevel="0" collapsed="false">
      <c r="A1" s="2" t="s">
        <v>63</v>
      </c>
      <c r="B1" s="2"/>
      <c r="C1" s="2"/>
      <c r="D1" s="2"/>
      <c r="E1" s="2"/>
      <c r="F1" s="2"/>
      <c r="G1" s="2"/>
    </row>
    <row r="2" customFormat="false" ht="31.5" hidden="false" customHeight="true" outlineLevel="0" collapsed="false">
      <c r="A2" s="3" t="s">
        <v>64</v>
      </c>
      <c r="B2" s="3"/>
      <c r="C2" s="3"/>
      <c r="D2" s="3"/>
      <c r="E2" s="3"/>
      <c r="F2" s="3"/>
      <c r="G2" s="3"/>
    </row>
    <row r="3" customFormat="false" ht="3" hidden="false" customHeight="true" outlineLevel="0" collapsed="false">
      <c r="A3" s="4"/>
      <c r="B3" s="4"/>
      <c r="C3" s="4"/>
      <c r="D3" s="4"/>
      <c r="E3" s="4"/>
      <c r="F3" s="4"/>
      <c r="G3" s="4"/>
    </row>
    <row r="4" customFormat="false" ht="27.75" hidden="false" customHeight="true" outlineLevel="0" collapsed="false">
      <c r="A4" s="57" t="s">
        <v>65</v>
      </c>
      <c r="B4" s="58" t="s">
        <v>66</v>
      </c>
      <c r="C4" s="58" t="s">
        <v>19</v>
      </c>
      <c r="D4" s="58" t="s">
        <v>67</v>
      </c>
      <c r="E4" s="58" t="s">
        <v>68</v>
      </c>
      <c r="F4" s="58" t="s">
        <v>69</v>
      </c>
      <c r="G4" s="58" t="s">
        <v>20</v>
      </c>
    </row>
    <row r="5" customFormat="false" ht="15" hidden="false" customHeight="true" outlineLevel="0" collapsed="false">
      <c r="A5" s="59" t="s">
        <v>70</v>
      </c>
      <c r="B5" s="26"/>
      <c r="C5" s="27" t="s">
        <v>71</v>
      </c>
      <c r="D5" s="26" t="n">
        <f aca="false">Inputs!B10</f>
        <v>275</v>
      </c>
      <c r="E5" s="26" t="n">
        <f aca="false">Inputs!B8</f>
        <v>600</v>
      </c>
      <c r="F5" s="26" t="n">
        <f aca="false">Inputs!B6</f>
        <v>920</v>
      </c>
      <c r="G5" s="28" t="n">
        <f aca="false">F5/Inputs!B34-1</f>
        <v>-0.292307692307692</v>
      </c>
    </row>
    <row r="6" customFormat="false" ht="24.75" hidden="false" customHeight="true" outlineLevel="0" collapsed="false">
      <c r="A6" s="60" t="s">
        <v>72</v>
      </c>
      <c r="B6" s="22" t="n">
        <f aca="false">-('Model A'!B10+'Model A'!B11+'Model A'!B12)-Inputs!B13</f>
        <v>1362220</v>
      </c>
      <c r="C6" s="23" t="n">
        <f aca="false">IF(Inputs!F11=0,0,B6/Inputs!F11)</f>
        <v>1.55238746438746</v>
      </c>
      <c r="D6" s="22" t="n">
        <f aca="false">Inputs!B10*C6</f>
        <v>426.906552706553</v>
      </c>
      <c r="E6" s="22" t="n">
        <f aca="false">Inputs!B8*C6</f>
        <v>931.432478632479</v>
      </c>
      <c r="F6" s="22" t="n">
        <f aca="false">Inputs!B6*C6</f>
        <v>1428.19646723647</v>
      </c>
      <c r="G6" s="24" t="n">
        <f aca="false">F6/Inputs!B34-1</f>
        <v>0.0986126671049747</v>
      </c>
    </row>
    <row r="7" customFormat="false" ht="24.75" hidden="false" customHeight="true" outlineLevel="0" collapsed="false">
      <c r="A7" s="59" t="s">
        <v>73</v>
      </c>
      <c r="B7" s="26" t="n">
        <f aca="false">-('Model A'!B10+'Model A'!B11+'Model A'!B12+'Model A'!B13)-Inputs!B13</f>
        <v>1648630</v>
      </c>
      <c r="C7" s="27" t="n">
        <f aca="false">IF(Inputs!F11=0,0,B7/Inputs!F11)</f>
        <v>1.87878062678063</v>
      </c>
      <c r="D7" s="26" t="n">
        <f aca="false">Inputs!B10*C7</f>
        <v>516.664672364672</v>
      </c>
      <c r="E7" s="26" t="n">
        <f aca="false">Inputs!B8*C7</f>
        <v>1127.26837606838</v>
      </c>
      <c r="F7" s="26" t="n">
        <f aca="false">Inputs!B6*C7</f>
        <v>1728.47817663818</v>
      </c>
      <c r="G7" s="28" t="n">
        <f aca="false">F7/Inputs!B34-1</f>
        <v>0.329598597413982</v>
      </c>
    </row>
    <row r="8" customFormat="false" ht="24.75" hidden="false" customHeight="true" outlineLevel="0" collapsed="false">
      <c r="A8" s="61" t="s">
        <v>74</v>
      </c>
      <c r="B8" s="62" t="n">
        <f aca="false">-'Model A'!B15-Inputs!B13</f>
        <v>2274567.88555743</v>
      </c>
      <c r="C8" s="63" t="n">
        <f aca="false">IF(Inputs!F11=0,0,B8/Inputs!F11)</f>
        <v>2.5921001544814</v>
      </c>
      <c r="D8" s="62" t="n">
        <f aca="false">Inputs!B10*C8</f>
        <v>712.827542482385</v>
      </c>
      <c r="E8" s="62" t="n">
        <f aca="false">Inputs!B8*C8</f>
        <v>1555.26009268884</v>
      </c>
      <c r="F8" s="62" t="n">
        <f aca="false">Inputs!B6*C8</f>
        <v>2384.73214212289</v>
      </c>
      <c r="G8" s="64" t="n">
        <f aca="false">F8/Inputs!B34-1</f>
        <v>0.834409340094529</v>
      </c>
    </row>
    <row r="9" customFormat="false" ht="24.75" hidden="false" customHeight="true" outlineLevel="0" collapsed="false">
      <c r="A9" s="65" t="s">
        <v>75</v>
      </c>
      <c r="B9" s="66" t="n">
        <f aca="false">-'Model A'!B15-'Model A'!B22-Inputs!B13</f>
        <v>2658207.23477004</v>
      </c>
      <c r="C9" s="67" t="n">
        <f aca="false">IF(Inputs!F11=0,0,B9/Inputs!F11)</f>
        <v>3.02929599403994</v>
      </c>
      <c r="D9" s="66" t="n">
        <f aca="false">Inputs!B10*C9</f>
        <v>833.056398360983</v>
      </c>
      <c r="E9" s="66" t="n">
        <f aca="false">Inputs!B8*C9</f>
        <v>1817.57759642396</v>
      </c>
      <c r="F9" s="66" t="n">
        <f aca="false">Inputs!B6*C9</f>
        <v>2786.95231451674</v>
      </c>
      <c r="G9" s="68" t="n">
        <f aca="false">F9/Inputs!B34-1</f>
        <v>1.14380947270519</v>
      </c>
    </row>
    <row r="10" customFormat="false" ht="15" hidden="false" customHeight="true" outlineLevel="0" collapsed="false">
      <c r="A10" s="5"/>
      <c r="B10" s="5"/>
      <c r="C10" s="5"/>
      <c r="D10" s="5"/>
      <c r="E10" s="5"/>
      <c r="F10" s="5"/>
      <c r="G10" s="5"/>
    </row>
    <row r="11" customFormat="false" ht="15" hidden="false" customHeight="true" outlineLevel="0" collapsed="false">
      <c r="A11" s="5"/>
      <c r="B11" s="5"/>
      <c r="C11" s="5"/>
      <c r="D11" s="5"/>
      <c r="E11" s="5"/>
      <c r="F11" s="5"/>
      <c r="G11" s="5"/>
    </row>
    <row r="12" customFormat="false" ht="37.5" hidden="false" customHeight="true" outlineLevel="0" collapsed="false">
      <c r="A12" s="56" t="s">
        <v>76</v>
      </c>
      <c r="B12" s="56"/>
      <c r="C12" s="56"/>
      <c r="D12" s="56"/>
      <c r="E12" s="56"/>
      <c r="F12" s="56"/>
      <c r="G12" s="56"/>
    </row>
    <row r="13" customFormat="false" ht="15" hidden="false" customHeight="true" outlineLevel="0" collapsed="false">
      <c r="A13" s="5"/>
      <c r="B13" s="5"/>
      <c r="C13" s="5"/>
      <c r="D13" s="5"/>
      <c r="E13" s="5"/>
      <c r="F13" s="5"/>
      <c r="G13" s="5"/>
    </row>
    <row r="14" customFormat="false" ht="37.5" hidden="false" customHeight="true" outlineLevel="0" collapsed="false">
      <c r="A14" s="10" t="s">
        <v>77</v>
      </c>
      <c r="B14" s="10"/>
      <c r="C14" s="10"/>
      <c r="D14" s="10"/>
      <c r="E14" s="10"/>
      <c r="F14" s="10"/>
      <c r="G14" s="10"/>
    </row>
  </sheetData>
  <mergeCells count="4">
    <mergeCell ref="A1:G1"/>
    <mergeCell ref="A2:G2"/>
    <mergeCell ref="A12:G12"/>
    <mergeCell ref="A14:G14"/>
  </mergeCells>
  <printOptions headings="false" gridLines="false" gridLinesSet="true" horizontalCentered="false" verticalCentered="false"/>
  <pageMargins left="0.75" right="0.75" top="1" bottom="1" header="0.5" footer="0.5"/>
  <pageSetup paperSize="1" scale="100" fitToWidth="1" fitToHeight="1" pageOrder="downThenOver" orientation="landscape" blackAndWhite="false" draft="false" cellComments="none" horizontalDpi="300" verticalDpi="300" copies="1"/>
  <headerFooter differentFirst="false" differentOddEven="false">
    <oddHeader>&amp;C&amp;"Calibri,Bold" Lincoln ELC — Self-Funding Analysis</oddHeader>
    <oddFooter>&amp;LPlanning analysis | 9/8/2026&amp;RPage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1C232"/>
    <pageSetUpPr fitToPage="true"/>
  </sheetPr>
  <dimension ref="A1:F3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64"/>
    <col collapsed="false" customWidth="true" hidden="false" outlineLevel="0" max="2" min="2" style="1" width="15"/>
    <col collapsed="false" customWidth="true" hidden="false" outlineLevel="0" max="3" min="3" style="1" width="16"/>
    <col collapsed="false" customWidth="true" hidden="false" outlineLevel="0" max="4" min="4" style="1" width="12"/>
    <col collapsed="false" customWidth="true" hidden="false" outlineLevel="0" max="6" min="5" style="1" width="16"/>
  </cols>
  <sheetData>
    <row r="1" customFormat="false" ht="33.75" hidden="false" customHeight="true" outlineLevel="0" collapsed="false">
      <c r="A1" s="2" t="s">
        <v>78</v>
      </c>
      <c r="B1" s="2"/>
      <c r="C1" s="2"/>
      <c r="D1" s="2"/>
      <c r="E1" s="2"/>
      <c r="F1" s="2"/>
    </row>
    <row r="2" customFormat="false" ht="31.5" hidden="false" customHeight="true" outlineLevel="0" collapsed="false">
      <c r="A2" s="3" t="s">
        <v>79</v>
      </c>
      <c r="B2" s="3"/>
      <c r="C2" s="3"/>
      <c r="D2" s="3"/>
      <c r="E2" s="3"/>
      <c r="F2" s="3"/>
    </row>
    <row r="3" customFormat="false" ht="19.5" hidden="false" customHeight="true" outlineLevel="0" collapsed="false">
      <c r="A3" s="4"/>
      <c r="B3" s="4"/>
      <c r="C3" s="4"/>
      <c r="D3" s="4"/>
      <c r="E3" s="4"/>
      <c r="F3" s="4"/>
    </row>
    <row r="4" customFormat="false" ht="24" hidden="false" customHeight="true" outlineLevel="0" collapsed="false">
      <c r="A4" s="9" t="s">
        <v>80</v>
      </c>
      <c r="B4" s="9"/>
      <c r="C4" s="9"/>
      <c r="D4" s="9"/>
      <c r="E4" s="9"/>
      <c r="F4" s="9"/>
    </row>
    <row r="5" customFormat="false" ht="30" hidden="false" customHeight="true" outlineLevel="0" collapsed="false">
      <c r="A5" s="69" t="s">
        <v>81</v>
      </c>
      <c r="B5" s="70" t="n">
        <v>35</v>
      </c>
      <c r="C5" s="71" t="s">
        <v>82</v>
      </c>
      <c r="D5" s="5"/>
      <c r="E5" s="39" t="s">
        <v>83</v>
      </c>
      <c r="F5" s="39" t="s">
        <v>84</v>
      </c>
    </row>
    <row r="6" customFormat="false" ht="30" hidden="false" customHeight="true" outlineLevel="0" collapsed="false">
      <c r="A6" s="69" t="s">
        <v>85</v>
      </c>
      <c r="B6" s="72" t="n">
        <v>920</v>
      </c>
      <c r="C6" s="71" t="s">
        <v>86</v>
      </c>
      <c r="D6" s="5"/>
      <c r="E6" s="5"/>
      <c r="F6" s="73" t="n">
        <f aca="false">B5*B6*B11*B12</f>
        <v>322000</v>
      </c>
    </row>
    <row r="7" customFormat="false" ht="30" hidden="false" customHeight="true" outlineLevel="0" collapsed="false">
      <c r="A7" s="69" t="s">
        <v>87</v>
      </c>
      <c r="B7" s="70" t="n">
        <v>33</v>
      </c>
      <c r="C7" s="71" t="s">
        <v>88</v>
      </c>
      <c r="D7" s="5"/>
      <c r="E7" s="5"/>
      <c r="F7" s="5"/>
    </row>
    <row r="8" customFormat="false" ht="30" hidden="false" customHeight="true" outlineLevel="0" collapsed="false">
      <c r="A8" s="69" t="s">
        <v>89</v>
      </c>
      <c r="B8" s="72" t="n">
        <v>600</v>
      </c>
      <c r="C8" s="71" t="s">
        <v>86</v>
      </c>
      <c r="D8" s="5"/>
      <c r="E8" s="5"/>
      <c r="F8" s="73" t="n">
        <f aca="false">B7*B8*B11*B12</f>
        <v>198000</v>
      </c>
    </row>
    <row r="9" customFormat="false" ht="30" hidden="false" customHeight="true" outlineLevel="0" collapsed="false">
      <c r="A9" s="69" t="s">
        <v>90</v>
      </c>
      <c r="B9" s="70" t="n">
        <v>130</v>
      </c>
      <c r="C9" s="71" t="s">
        <v>91</v>
      </c>
      <c r="D9" s="5"/>
      <c r="E9" s="5"/>
      <c r="F9" s="5"/>
    </row>
    <row r="10" customFormat="false" ht="30" hidden="false" customHeight="true" outlineLevel="0" collapsed="false">
      <c r="A10" s="69" t="s">
        <v>92</v>
      </c>
      <c r="B10" s="72" t="n">
        <v>275</v>
      </c>
      <c r="C10" s="71" t="s">
        <v>86</v>
      </c>
      <c r="D10" s="5"/>
      <c r="E10" s="5"/>
      <c r="F10" s="73" t="n">
        <f aca="false">B9*B10*B11*B12</f>
        <v>357500</v>
      </c>
    </row>
    <row r="11" customFormat="false" ht="30" hidden="false" customHeight="true" outlineLevel="0" collapsed="false">
      <c r="A11" s="69" t="s">
        <v>93</v>
      </c>
      <c r="B11" s="70" t="n">
        <v>10</v>
      </c>
      <c r="C11" s="71" t="s">
        <v>94</v>
      </c>
      <c r="D11" s="5"/>
      <c r="E11" s="74" t="s">
        <v>95</v>
      </c>
      <c r="F11" s="73" t="n">
        <f aca="false">SUM(F6,F8,F10)</f>
        <v>877500</v>
      </c>
    </row>
    <row r="12" customFormat="false" ht="30" hidden="false" customHeight="true" outlineLevel="0" collapsed="false">
      <c r="A12" s="69" t="s">
        <v>96</v>
      </c>
      <c r="B12" s="75" t="n">
        <v>1</v>
      </c>
      <c r="C12" s="71" t="s">
        <v>97</v>
      </c>
      <c r="D12" s="5"/>
      <c r="E12" s="5"/>
      <c r="F12" s="5"/>
    </row>
    <row r="13" customFormat="false" ht="30" hidden="false" customHeight="true" outlineLevel="0" collapsed="false">
      <c r="A13" s="69" t="s">
        <v>41</v>
      </c>
      <c r="B13" s="72" t="n">
        <v>72963</v>
      </c>
      <c r="C13" s="71" t="s">
        <v>98</v>
      </c>
      <c r="D13" s="5"/>
      <c r="E13" s="5"/>
      <c r="F13" s="5"/>
    </row>
    <row r="14" customFormat="false" ht="19.5" hidden="false" customHeight="true" outlineLevel="0" collapsed="false">
      <c r="A14" s="5"/>
      <c r="B14" s="5"/>
      <c r="C14" s="5"/>
      <c r="D14" s="5"/>
      <c r="E14" s="5"/>
      <c r="F14" s="5"/>
    </row>
    <row r="15" customFormat="false" ht="24" hidden="false" customHeight="true" outlineLevel="0" collapsed="false">
      <c r="A15" s="9" t="s">
        <v>99</v>
      </c>
      <c r="B15" s="9"/>
      <c r="C15" s="9"/>
      <c r="D15" s="9"/>
      <c r="E15" s="9"/>
      <c r="F15" s="9"/>
    </row>
    <row r="16" customFormat="false" ht="30" hidden="false" customHeight="true" outlineLevel="0" collapsed="false">
      <c r="A16" s="69" t="s">
        <v>100</v>
      </c>
      <c r="B16" s="70" t="n">
        <v>13</v>
      </c>
      <c r="C16" s="71" t="s">
        <v>101</v>
      </c>
      <c r="D16" s="5"/>
      <c r="E16" s="5"/>
      <c r="F16" s="5"/>
    </row>
    <row r="17" customFormat="false" ht="30" hidden="false" customHeight="true" outlineLevel="0" collapsed="false">
      <c r="A17" s="69" t="s">
        <v>102</v>
      </c>
      <c r="B17" s="72" t="n">
        <v>80000</v>
      </c>
      <c r="C17" s="71" t="s">
        <v>103</v>
      </c>
      <c r="D17" s="5"/>
      <c r="E17" s="5"/>
      <c r="F17" s="5"/>
    </row>
    <row r="18" customFormat="false" ht="30" hidden="false" customHeight="true" outlineLevel="0" collapsed="false">
      <c r="A18" s="69" t="s">
        <v>11</v>
      </c>
      <c r="B18" s="72" t="n">
        <v>155183</v>
      </c>
      <c r="C18" s="71" t="s">
        <v>104</v>
      </c>
      <c r="D18" s="5"/>
      <c r="E18" s="5"/>
      <c r="F18" s="5"/>
    </row>
    <row r="19" customFormat="false" ht="30" hidden="false" customHeight="true" outlineLevel="0" collapsed="false">
      <c r="A19" s="69" t="s">
        <v>49</v>
      </c>
      <c r="B19" s="72" t="n">
        <v>0</v>
      </c>
      <c r="C19" s="71" t="s">
        <v>105</v>
      </c>
      <c r="D19" s="5"/>
      <c r="E19" s="5"/>
      <c r="F19" s="5"/>
    </row>
    <row r="20" customFormat="false" ht="19.5" hidden="false" customHeight="true" outlineLevel="0" collapsed="false">
      <c r="A20" s="5"/>
      <c r="B20" s="5"/>
      <c r="C20" s="5"/>
      <c r="D20" s="5"/>
      <c r="E20" s="5"/>
      <c r="F20" s="5"/>
    </row>
    <row r="21" customFormat="false" ht="24" hidden="false" customHeight="true" outlineLevel="0" collapsed="false">
      <c r="A21" s="9" t="s">
        <v>106</v>
      </c>
      <c r="B21" s="9"/>
      <c r="C21" s="9"/>
      <c r="D21" s="9"/>
      <c r="E21" s="9"/>
      <c r="F21" s="9"/>
    </row>
    <row r="22" customFormat="false" ht="30" hidden="false" customHeight="true" outlineLevel="0" collapsed="false">
      <c r="A22" s="69" t="s">
        <v>107</v>
      </c>
      <c r="B22" s="76" t="n">
        <v>57282</v>
      </c>
      <c r="C22" s="71" t="s">
        <v>108</v>
      </c>
      <c r="D22" s="5"/>
      <c r="E22" s="5"/>
      <c r="F22" s="5"/>
    </row>
    <row r="23" customFormat="false" ht="30" hidden="false" customHeight="true" outlineLevel="0" collapsed="false">
      <c r="A23" s="69" t="s">
        <v>109</v>
      </c>
      <c r="B23" s="77" t="n">
        <v>5</v>
      </c>
      <c r="C23" s="71" t="s">
        <v>110</v>
      </c>
      <c r="D23" s="5"/>
      <c r="E23" s="5"/>
      <c r="F23" s="5"/>
    </row>
    <row r="24" customFormat="false" ht="30" hidden="false" customHeight="true" outlineLevel="0" collapsed="false">
      <c r="A24" s="69" t="s">
        <v>111</v>
      </c>
      <c r="B24" s="72" t="n">
        <v>18000000</v>
      </c>
      <c r="C24" s="71" t="s">
        <v>112</v>
      </c>
      <c r="D24" s="5"/>
      <c r="E24" s="5"/>
      <c r="F24" s="5"/>
    </row>
    <row r="25" customFormat="false" ht="30" hidden="false" customHeight="true" outlineLevel="0" collapsed="false">
      <c r="A25" s="69" t="s">
        <v>113</v>
      </c>
      <c r="B25" s="78" t="n">
        <v>0.0375</v>
      </c>
      <c r="C25" s="71" t="s">
        <v>114</v>
      </c>
      <c r="D25" s="5"/>
      <c r="E25" s="5"/>
      <c r="F25" s="5"/>
    </row>
    <row r="26" customFormat="false" ht="30" hidden="false" customHeight="true" outlineLevel="0" collapsed="false">
      <c r="A26" s="69" t="s">
        <v>115</v>
      </c>
      <c r="B26" s="70" t="n">
        <v>30</v>
      </c>
      <c r="C26" s="71" t="s">
        <v>116</v>
      </c>
      <c r="D26" s="5"/>
      <c r="E26" s="5"/>
      <c r="F26" s="5"/>
    </row>
    <row r="27" customFormat="false" ht="30" hidden="false" customHeight="true" outlineLevel="0" collapsed="false">
      <c r="A27" s="69" t="s">
        <v>117</v>
      </c>
      <c r="B27" s="75" t="n">
        <v>0.62</v>
      </c>
      <c r="C27" s="71" t="s">
        <v>118</v>
      </c>
      <c r="D27" s="5"/>
      <c r="E27" s="5"/>
      <c r="F27" s="5"/>
    </row>
    <row r="28" customFormat="false" ht="19.5" hidden="false" customHeight="true" outlineLevel="0" collapsed="false">
      <c r="A28" s="5" t="s">
        <v>119</v>
      </c>
      <c r="B28" s="79" t="n">
        <f aca="false">-PMT(B25,B26,B24)</f>
        <v>1009577.23477004</v>
      </c>
      <c r="C28" s="5"/>
      <c r="D28" s="5"/>
      <c r="E28" s="5"/>
      <c r="F28" s="5"/>
    </row>
    <row r="29" customFormat="false" ht="19.5" hidden="false" customHeight="true" outlineLevel="0" collapsed="false">
      <c r="A29" s="5" t="s">
        <v>120</v>
      </c>
      <c r="B29" s="79" t="n">
        <f aca="false">B28*B27</f>
        <v>625937.885557428</v>
      </c>
      <c r="C29" s="5"/>
      <c r="D29" s="5"/>
      <c r="E29" s="5"/>
      <c r="F29" s="5"/>
    </row>
    <row r="30" customFormat="false" ht="19.5" hidden="false" customHeight="true" outlineLevel="0" collapsed="false">
      <c r="A30" s="5"/>
      <c r="B30" s="5"/>
      <c r="C30" s="5"/>
      <c r="D30" s="5"/>
      <c r="E30" s="5"/>
      <c r="F30" s="5"/>
    </row>
    <row r="31" customFormat="false" ht="24" hidden="false" customHeight="true" outlineLevel="0" collapsed="false">
      <c r="A31" s="9" t="s">
        <v>121</v>
      </c>
      <c r="B31" s="9"/>
      <c r="C31" s="9"/>
      <c r="D31" s="9"/>
      <c r="E31" s="9"/>
      <c r="F31" s="9"/>
    </row>
    <row r="32" customFormat="false" ht="30" hidden="false" customHeight="true" outlineLevel="0" collapsed="false">
      <c r="A32" s="69" t="s">
        <v>122</v>
      </c>
      <c r="B32" s="72" t="n">
        <v>1071306</v>
      </c>
      <c r="C32" s="71" t="s">
        <v>123</v>
      </c>
      <c r="D32" s="5"/>
      <c r="E32" s="5"/>
      <c r="F32" s="5"/>
    </row>
    <row r="33" customFormat="false" ht="30" hidden="false" customHeight="true" outlineLevel="0" collapsed="false">
      <c r="A33" s="69" t="s">
        <v>124</v>
      </c>
      <c r="B33" s="72" t="n">
        <v>72963</v>
      </c>
      <c r="C33" s="71" t="s">
        <v>125</v>
      </c>
      <c r="D33" s="5"/>
      <c r="E33" s="5"/>
      <c r="F33" s="5"/>
    </row>
    <row r="34" customFormat="false" ht="30" hidden="false" customHeight="true" outlineLevel="0" collapsed="false">
      <c r="A34" s="69" t="s">
        <v>126</v>
      </c>
      <c r="B34" s="72" t="n">
        <v>1300</v>
      </c>
      <c r="C34" s="71" t="s">
        <v>127</v>
      </c>
      <c r="D34" s="5"/>
      <c r="E34" s="5"/>
      <c r="F34" s="5"/>
    </row>
    <row r="35" customFormat="false" ht="15" hidden="false" customHeight="true" outlineLevel="0" collapsed="false">
      <c r="A35" s="1" t="s">
        <v>128</v>
      </c>
      <c r="B35" s="1" t="n">
        <v>25000</v>
      </c>
      <c r="C35" s="1" t="s">
        <v>129</v>
      </c>
    </row>
  </sheetData>
  <mergeCells count="6">
    <mergeCell ref="A1:F1"/>
    <mergeCell ref="A2:F2"/>
    <mergeCell ref="A4:F4"/>
    <mergeCell ref="A15:F15"/>
    <mergeCell ref="A21:F21"/>
    <mergeCell ref="A31:F31"/>
  </mergeCells>
  <printOptions headings="false" gridLines="false" gridLinesSet="true" horizontalCentered="false" verticalCentered="false"/>
  <pageMargins left="0.75" right="0.75" top="1" bottom="1" header="0.5" footer="0.5"/>
  <pageSetup paperSize="1" scale="100" fitToWidth="1" fitToHeight="1" pageOrder="downThenOver" orientation="landscape" blackAndWhite="false" draft="false" cellComments="none" horizontalDpi="300" verticalDpi="300" copies="1"/>
  <headerFooter differentFirst="false" differentOddEven="false">
    <oddHeader>&amp;C&amp;"Calibri,Bold" Lincoln ELC — Self-Funding Analysis</oddHeader>
    <oddFooter>&amp;LPlanning analysis | 9/8/2026&amp;RPage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B6673"/>
    <pageSetUpPr fitToPage="true"/>
  </sheetPr>
  <dimension ref="A1:B2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34"/>
    <col collapsed="false" customWidth="true" hidden="false" outlineLevel="0" max="2" min="2" style="1" width="100"/>
  </cols>
  <sheetData>
    <row r="1" customFormat="false" ht="33.75" hidden="false" customHeight="true" outlineLevel="0" collapsed="false">
      <c r="A1" s="2" t="s">
        <v>130</v>
      </c>
      <c r="B1" s="2"/>
    </row>
    <row r="2" customFormat="false" ht="31.5" hidden="false" customHeight="true" outlineLevel="0" collapsed="false">
      <c r="A2" s="3" t="s">
        <v>131</v>
      </c>
      <c r="B2" s="3"/>
    </row>
    <row r="3" customFormat="false" ht="3" hidden="false" customHeight="true" outlineLevel="0" collapsed="false">
      <c r="A3" s="4"/>
      <c r="B3" s="4"/>
    </row>
    <row r="4" customFormat="false" ht="24" hidden="false" customHeight="true" outlineLevel="0" collapsed="false">
      <c r="A4" s="9" t="s">
        <v>132</v>
      </c>
      <c r="B4" s="9"/>
    </row>
    <row r="5" customFormat="false" ht="15" hidden="false" customHeight="true" outlineLevel="0" collapsed="false">
      <c r="A5" s="74" t="s">
        <v>133</v>
      </c>
      <c r="B5" s="80" t="s">
        <v>134</v>
      </c>
    </row>
    <row r="6" customFormat="false" ht="15" hidden="false" customHeight="true" outlineLevel="0" collapsed="false">
      <c r="A6" s="74" t="s">
        <v>135</v>
      </c>
      <c r="B6" s="80" t="s">
        <v>136</v>
      </c>
    </row>
    <row r="7" customFormat="false" ht="15" hidden="false" customHeight="true" outlineLevel="0" collapsed="false">
      <c r="A7" s="74" t="s">
        <v>137</v>
      </c>
      <c r="B7" s="80" t="s">
        <v>138</v>
      </c>
    </row>
    <row r="8" customFormat="false" ht="15" hidden="false" customHeight="true" outlineLevel="0" collapsed="false">
      <c r="A8" s="74" t="s">
        <v>139</v>
      </c>
      <c r="B8" s="80" t="s">
        <v>140</v>
      </c>
    </row>
    <row r="9" customFormat="false" ht="15" hidden="false" customHeight="true" outlineLevel="0" collapsed="false">
      <c r="A9" s="74" t="s">
        <v>141</v>
      </c>
      <c r="B9" s="80" t="s">
        <v>142</v>
      </c>
    </row>
    <row r="10" customFormat="false" ht="15" hidden="false" customHeight="true" outlineLevel="0" collapsed="false">
      <c r="A10" s="74" t="s">
        <v>143</v>
      </c>
      <c r="B10" s="80" t="s">
        <v>144</v>
      </c>
    </row>
    <row r="11" customFormat="false" ht="15" hidden="false" customHeight="true" outlineLevel="0" collapsed="false">
      <c r="A11" s="74" t="s">
        <v>145</v>
      </c>
      <c r="B11" s="80" t="s">
        <v>146</v>
      </c>
    </row>
    <row r="12" customFormat="false" ht="15" hidden="false" customHeight="true" outlineLevel="0" collapsed="false">
      <c r="A12" s="74" t="s">
        <v>147</v>
      </c>
      <c r="B12" s="80" t="s">
        <v>148</v>
      </c>
    </row>
    <row r="13" customFormat="false" ht="15" hidden="false" customHeight="true" outlineLevel="0" collapsed="false">
      <c r="A13" s="5"/>
      <c r="B13" s="5"/>
    </row>
    <row r="14" customFormat="false" ht="15" hidden="false" customHeight="true" outlineLevel="0" collapsed="false">
      <c r="A14" s="5"/>
      <c r="B14" s="5"/>
    </row>
    <row r="15" customFormat="false" ht="24" hidden="false" customHeight="true" outlineLevel="0" collapsed="false">
      <c r="A15" s="9" t="s">
        <v>149</v>
      </c>
      <c r="B15" s="9"/>
    </row>
    <row r="16" customFormat="false" ht="15" hidden="false" customHeight="true" outlineLevel="0" collapsed="false">
      <c r="A16" s="74" t="s">
        <v>150</v>
      </c>
      <c r="B16" s="80" t="s">
        <v>151</v>
      </c>
    </row>
    <row r="17" customFormat="false" ht="15" hidden="false" customHeight="true" outlineLevel="0" collapsed="false">
      <c r="A17" s="74" t="s">
        <v>152</v>
      </c>
      <c r="B17" s="80" t="s">
        <v>153</v>
      </c>
    </row>
    <row r="18" customFormat="false" ht="15" hidden="false" customHeight="true" outlineLevel="0" collapsed="false">
      <c r="A18" s="74" t="s">
        <v>154</v>
      </c>
      <c r="B18" s="80" t="s">
        <v>155</v>
      </c>
    </row>
    <row r="19" customFormat="false" ht="27.75" hidden="false" customHeight="true" outlineLevel="0" collapsed="false">
      <c r="A19" s="74" t="s">
        <v>156</v>
      </c>
      <c r="B19" s="80" t="s">
        <v>157</v>
      </c>
    </row>
    <row r="20" customFormat="false" ht="15" hidden="false" customHeight="true" outlineLevel="0" collapsed="false">
      <c r="A20" s="74" t="s">
        <v>158</v>
      </c>
      <c r="B20" s="80" t="s">
        <v>159</v>
      </c>
    </row>
    <row r="21" customFormat="false" ht="15" hidden="false" customHeight="true" outlineLevel="0" collapsed="false">
      <c r="A21" s="74" t="s">
        <v>160</v>
      </c>
      <c r="B21" s="80" t="s">
        <v>161</v>
      </c>
    </row>
    <row r="22" customFormat="false" ht="15" hidden="false" customHeight="true" outlineLevel="0" collapsed="false">
      <c r="A22" s="74" t="s">
        <v>162</v>
      </c>
      <c r="B22" s="80" t="s">
        <v>163</v>
      </c>
    </row>
    <row r="23" customFormat="false" ht="15" hidden="false" customHeight="true" outlineLevel="0" collapsed="false">
      <c r="A23" s="5" t="s">
        <v>164</v>
      </c>
      <c r="B23" s="5" t="s">
        <v>165</v>
      </c>
    </row>
    <row r="24" customFormat="false" ht="15" hidden="false" customHeight="true" outlineLevel="0" collapsed="false">
      <c r="A24" s="5"/>
      <c r="B24" s="5"/>
    </row>
    <row r="25" customFormat="false" ht="24" hidden="false" customHeight="true" outlineLevel="0" collapsed="false">
      <c r="A25" s="9" t="s">
        <v>166</v>
      </c>
      <c r="B25" s="9"/>
    </row>
    <row r="26" customFormat="false" ht="69.75" hidden="false" customHeight="true" outlineLevel="0" collapsed="false">
      <c r="A26" s="37" t="s">
        <v>167</v>
      </c>
      <c r="B26" s="37"/>
    </row>
  </sheetData>
  <mergeCells count="6">
    <mergeCell ref="A1:B1"/>
    <mergeCell ref="A2:B2"/>
    <mergeCell ref="A4:B4"/>
    <mergeCell ref="A15:B15"/>
    <mergeCell ref="A25:B25"/>
    <mergeCell ref="A26:B26"/>
  </mergeCells>
  <printOptions headings="false" gridLines="false" gridLinesSet="true" horizontalCentered="false" verticalCentered="false"/>
  <pageMargins left="0.75" right="0.75" top="1" bottom="1" header="0.5" footer="0.5"/>
  <pageSetup paperSize="1" scale="100" fitToWidth="1" fitToHeight="1" pageOrder="downThenOver" orientation="portrait" blackAndWhite="false" draft="false" cellComments="none" horizontalDpi="300" verticalDpi="300" copies="1"/>
  <headerFooter differentFirst="false" differentOddEven="false">
    <oddHeader>&amp;C&amp;"Calibri,Bold" Lincoln ELC — Self-Funding Analysis</oddHeader>
    <oddFooter>&amp;LPlanning analysis | 9/8/2026&amp;RPage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2026-09-09T03:51:54Z</dcterms:created>
  <dc:creator>openpyxl</dc:creator>
  <dc:description/>
  <dc:language>en-US</dc:language>
  <cp:lastModifiedBy/>
  <dcterms:modified xsi:type="dcterms:W3CDTF">2026-09-09T04:35:43Z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